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Capital Construction\BEST Program\2020-2021 BEST2021\"/>
    </mc:Choice>
  </mc:AlternateContent>
  <xr:revisionPtr revIDLastSave="0" documentId="13_ncr:1_{62444D46-9943-4E6D-AE6C-95E8325AECD2}" xr6:coauthVersionLast="45" xr6:coauthVersionMax="45" xr10:uidLastSave="{00000000-0000-0000-0000-000000000000}"/>
  <bookViews>
    <workbookView xWindow="30705" yWindow="915" windowWidth="22800" windowHeight="15060" xr2:uid="{D2333D1C-EE95-4C3D-9995-CA8D43C2F6CA}"/>
  </bookViews>
  <sheets>
    <sheet name="20-21" sheetId="1" r:id="rId1"/>
  </sheets>
  <externalReferences>
    <externalReference r:id="rId2"/>
    <externalReference r:id="rId3"/>
    <externalReference r:id="rId4"/>
  </externalReferences>
  <definedNames>
    <definedName name="_Order1" hidden="1">255</definedName>
    <definedName name="Additional_Info.">[1]Checklist!#REF!</definedName>
    <definedName name="GCASH">#REF!</definedName>
    <definedName name="GMONEY">#REF!</definedName>
    <definedName name="Grants">'[3]Database Copy'!$A$1:$FJ$74</definedName>
    <definedName name="_xlnm.Print_Titles" localSheetId="0">'20-21'!$1:$1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1" l="1"/>
  <c r="F81" i="1"/>
  <c r="E81" i="1"/>
  <c r="G81" i="1" s="1"/>
  <c r="D81" i="1"/>
  <c r="F76" i="1"/>
  <c r="E76" i="1"/>
  <c r="G76" i="1" s="1"/>
  <c r="D76" i="1"/>
  <c r="G75" i="1"/>
  <c r="F75" i="1"/>
  <c r="E75" i="1"/>
  <c r="D75" i="1"/>
  <c r="F74" i="1"/>
  <c r="E74" i="1"/>
  <c r="G74" i="1" s="1"/>
  <c r="D74" i="1"/>
  <c r="I71" i="1"/>
  <c r="H71" i="1" s="1"/>
  <c r="F71" i="1"/>
  <c r="F82" i="1" s="1"/>
  <c r="E71" i="1"/>
  <c r="E82" i="1" s="1"/>
  <c r="G82" i="1" s="1"/>
  <c r="D71" i="1"/>
  <c r="D82" i="1" s="1"/>
  <c r="I63" i="1"/>
  <c r="I61" i="1"/>
  <c r="I60" i="1"/>
  <c r="I45" i="1"/>
  <c r="I43" i="1"/>
  <c r="I42" i="1"/>
  <c r="I39" i="1"/>
  <c r="I33" i="1"/>
  <c r="I72" i="1" s="1"/>
  <c r="D78" i="1" s="1"/>
  <c r="I31" i="1"/>
  <c r="I29" i="1"/>
  <c r="I18" i="1"/>
  <c r="I16" i="1"/>
  <c r="I13" i="1"/>
  <c r="I12" i="1"/>
  <c r="I10" i="1"/>
  <c r="I73" i="1" l="1"/>
  <c r="D79" i="1" s="1"/>
  <c r="G71" i="1"/>
</calcChain>
</file>

<file path=xl/sharedStrings.xml><?xml version="1.0" encoding="utf-8"?>
<sst xmlns="http://schemas.openxmlformats.org/spreadsheetml/2006/main" count="225" uniqueCount="173">
  <si>
    <t>County</t>
  </si>
  <si>
    <t>District/School</t>
  </si>
  <si>
    <t>Project Description</t>
  </si>
  <si>
    <t>BEST Request Amount</t>
  </si>
  <si>
    <t>Applicant Matching Contribution</t>
  </si>
  <si>
    <t>Total Request &amp; Matching Contribution</t>
  </si>
  <si>
    <t>Proposed Match %</t>
  </si>
  <si>
    <t>CDE Min Match</t>
  </si>
  <si>
    <t>Adams</t>
  </si>
  <si>
    <t>ADAMS 12 FIVE STAR SCHOOLS</t>
  </si>
  <si>
    <t>Northglenn High School Roof Replacement</t>
  </si>
  <si>
    <t>Global Village Academy - Northglenn</t>
  </si>
  <si>
    <t>K-8 School Replacement</t>
  </si>
  <si>
    <t>MAPLETON 1</t>
  </si>
  <si>
    <t>Monterey Community School Renovation</t>
  </si>
  <si>
    <t>SCHOOL DISTRICT 27J</t>
  </si>
  <si>
    <t>North Elementary School Roof Replacement</t>
  </si>
  <si>
    <t>STRASBURG 31J</t>
  </si>
  <si>
    <t>HS &amp; ES Building System/Safety Renovations</t>
  </si>
  <si>
    <t>WESTMINSTER PUBLIC SCHOOLS</t>
  </si>
  <si>
    <t>ECC - Gregory Hill Roof Replacement</t>
  </si>
  <si>
    <t>ELC - FM Day - Roof Replacement</t>
  </si>
  <si>
    <t>Arapahoe</t>
  </si>
  <si>
    <t>BYERS 32J</t>
  </si>
  <si>
    <t>PK-12 HVAC/Air Quality</t>
  </si>
  <si>
    <t>Baca</t>
  </si>
  <si>
    <t>CAMPO RE-6</t>
  </si>
  <si>
    <t>Health &amp; Safety Upgrades</t>
  </si>
  <si>
    <t>SPRINGFIELD RE-4</t>
  </si>
  <si>
    <t>Springfield HS - Addition/ Renovation</t>
  </si>
  <si>
    <t>WALSH RE-1</t>
  </si>
  <si>
    <t>New PK-12 School</t>
  </si>
  <si>
    <t>BOCES</t>
  </si>
  <si>
    <t>East Central BOCES</t>
  </si>
  <si>
    <t>Multi-District Secure Network Infrastructure</t>
  </si>
  <si>
    <t>Boulder</t>
  </si>
  <si>
    <t>ST VRAIN VALLEY RE 1J</t>
  </si>
  <si>
    <t>Spark Discovery Preschool Renovation</t>
  </si>
  <si>
    <t>Chaffee</t>
  </si>
  <si>
    <t>Salida Montessori Charter School</t>
  </si>
  <si>
    <t>New PK-8 School</t>
  </si>
  <si>
    <t>Clear Creek</t>
  </si>
  <si>
    <t>CLEAR CREEK RE-1</t>
  </si>
  <si>
    <t>GCS PK-6 Roof Replacement</t>
  </si>
  <si>
    <t>King Murphy ES Safe Water</t>
  </si>
  <si>
    <t>King Murphy ES Site Safety</t>
  </si>
  <si>
    <t>Crowley</t>
  </si>
  <si>
    <t>CROWLEY COUNTY RE-1-J</t>
  </si>
  <si>
    <t>Crowley County School District Renovation</t>
  </si>
  <si>
    <t>Dolores</t>
  </si>
  <si>
    <t>DOLORES COUNTY RE NO.2</t>
  </si>
  <si>
    <t>Eagle</t>
  </si>
  <si>
    <t>EAGLE COUNTY RE 50</t>
  </si>
  <si>
    <t>Gypsum Creek MS Roof Replacement</t>
  </si>
  <si>
    <t>El Paso</t>
  </si>
  <si>
    <t>Atlas Preparatory Middle School</t>
  </si>
  <si>
    <t>Atlas MS Roof Replacement - North Building</t>
  </si>
  <si>
    <t>HANOVER 28</t>
  </si>
  <si>
    <t>Hanover Jr/Sr HS - Health &amp; Safety Upgrades</t>
  </si>
  <si>
    <t>Prairie Heights ES - Health/Safety Upgrades</t>
  </si>
  <si>
    <t>HARRISON 2</t>
  </si>
  <si>
    <t>Carmel MS Addition/ Renovation</t>
  </si>
  <si>
    <t>PEYTON 23 JT</t>
  </si>
  <si>
    <t>Peyton Safety Upgrades</t>
  </si>
  <si>
    <t>WIDEFIELD 3</t>
  </si>
  <si>
    <t>Widefield HS Health &amp; Safety Upgrades</t>
  </si>
  <si>
    <t>Elbert</t>
  </si>
  <si>
    <t>Legacy Academy</t>
  </si>
  <si>
    <t>ES/MS Safety &amp; Security Upgrades</t>
  </si>
  <si>
    <t>Fremont</t>
  </si>
  <si>
    <t>FREMONT RE-2</t>
  </si>
  <si>
    <t>Fremont ES Safety Upgrades/ Cafeteria Addition</t>
  </si>
  <si>
    <t>Gunnison</t>
  </si>
  <si>
    <t>GUNNISON WATERSHED RE1J</t>
  </si>
  <si>
    <t>Multiple Roof Replacements ES/MS</t>
  </si>
  <si>
    <t>Huerfano</t>
  </si>
  <si>
    <t>HUERFANO RE-1</t>
  </si>
  <si>
    <t>John Mall Secondary School Replacement</t>
  </si>
  <si>
    <t>Jackson</t>
  </si>
  <si>
    <t>NORTH PARK R-1</t>
  </si>
  <si>
    <t>ES/MS/HS Safety, Security, &amp; HVAC Upgrades</t>
  </si>
  <si>
    <t>Jefferson</t>
  </si>
  <si>
    <t>Mountain Phoenix Community School</t>
  </si>
  <si>
    <t>ES Healthy and Safe Classrooms</t>
  </si>
  <si>
    <t>Kiowa</t>
  </si>
  <si>
    <t>EADS RE-1</t>
  </si>
  <si>
    <t>PK-12 Security Upgrades</t>
  </si>
  <si>
    <t>Kit Carson</t>
  </si>
  <si>
    <t>ARRIBA-FLAGLER C-20</t>
  </si>
  <si>
    <t>PK-12 Building System/Safety Upgrades</t>
  </si>
  <si>
    <t>STRATTON R-4</t>
  </si>
  <si>
    <t>PK-12 Electrical/HVAC Renovations</t>
  </si>
  <si>
    <t>La Plata</t>
  </si>
  <si>
    <t>Animas High School</t>
  </si>
  <si>
    <t>Animas HS Replacement</t>
  </si>
  <si>
    <t>DURANGO 9-R</t>
  </si>
  <si>
    <t>Florida Mesa ES Replacement</t>
  </si>
  <si>
    <t>Safety and Security Upgrades District wide</t>
  </si>
  <si>
    <t>Larimer</t>
  </si>
  <si>
    <t>THOMPSON R2-J</t>
  </si>
  <si>
    <t>DW Mechanical Improvements</t>
  </si>
  <si>
    <t>DW Roof Replacement &amp; Restoration</t>
  </si>
  <si>
    <t>Entrance Security Improvements at 4 MS</t>
  </si>
  <si>
    <t>Mesa</t>
  </si>
  <si>
    <t>Juniper Ridge Community School</t>
  </si>
  <si>
    <t>K-8 Modular Replacement</t>
  </si>
  <si>
    <t>MESA COUNTY VALLEY 51</t>
  </si>
  <si>
    <t>GJHS Replacement</t>
  </si>
  <si>
    <t>PLATEAU VALLEY 50</t>
  </si>
  <si>
    <t>PK -12 Renovation &amp; Replacement</t>
  </si>
  <si>
    <t>Moffat</t>
  </si>
  <si>
    <t>MOFFAT COUNTY RE:NO 1</t>
  </si>
  <si>
    <t>DW Asbestos Abatement</t>
  </si>
  <si>
    <t>DW Moisture Control Repairs</t>
  </si>
  <si>
    <t>DW Safety &amp; Security Upgrades</t>
  </si>
  <si>
    <t>Montezuma</t>
  </si>
  <si>
    <t>MONTEZUMA-CORTEZ RE-1</t>
  </si>
  <si>
    <t>Multiple Roof Replacements</t>
  </si>
  <si>
    <t>Montrose</t>
  </si>
  <si>
    <t>MONTROSE COUNTY RE-1J</t>
  </si>
  <si>
    <t>Multiple HVAC Replacements HS/MS</t>
  </si>
  <si>
    <t>Multiple Roof Replacements HS/ES</t>
  </si>
  <si>
    <t>WEST END RE-2</t>
  </si>
  <si>
    <t>Morgan</t>
  </si>
  <si>
    <t>FORT MORGAN RE-3</t>
  </si>
  <si>
    <t>HS Secure Entry Renovation/Addition</t>
  </si>
  <si>
    <t>Otero</t>
  </si>
  <si>
    <t>FOWLER R-4J</t>
  </si>
  <si>
    <t>Fowler ES - Addition/ Renovation</t>
  </si>
  <si>
    <t>ROCKY FORD R-2</t>
  </si>
  <si>
    <t>Rocky Ford HS - Addition/ Renovation</t>
  </si>
  <si>
    <t>SWINK 33</t>
  </si>
  <si>
    <t>Swink Roof HVAC</t>
  </si>
  <si>
    <t>Phillips</t>
  </si>
  <si>
    <t>HOLYOKE RE-1J</t>
  </si>
  <si>
    <t>HS Secure Entry and Access Renovations</t>
  </si>
  <si>
    <t>Pueblo</t>
  </si>
  <si>
    <t>Chavez/Huerta K-12 Preparatory Academy</t>
  </si>
  <si>
    <t>Dolores Huerta Prep HS Addition/Remodel</t>
  </si>
  <si>
    <t>PUEBLO CITY 60</t>
  </si>
  <si>
    <t>Franklin School of Innovation - ES Replacement</t>
  </si>
  <si>
    <t>Sunset Park  - ES Replacement</t>
  </si>
  <si>
    <t>PUEBLO COUNTY 70</t>
  </si>
  <si>
    <t>Pleasant View MS HVAC/ Ventilation Upgrades</t>
  </si>
  <si>
    <t>Routt</t>
  </si>
  <si>
    <t>SOUTH ROUTT RE 3</t>
  </si>
  <si>
    <t>HS East Section &amp; ES Roof Replacement</t>
  </si>
  <si>
    <t>STEAMBOAT SPRINGS RE-2</t>
  </si>
  <si>
    <t>HS Abatement &amp; Security Improvements</t>
  </si>
  <si>
    <t>Sedgwick</t>
  </si>
  <si>
    <t>JULESBURG RE-1</t>
  </si>
  <si>
    <t>PK-12 Replacement</t>
  </si>
  <si>
    <t>Weld</t>
  </si>
  <si>
    <t>EATON RE-2</t>
  </si>
  <si>
    <t>HS Addition/Renovation into MS</t>
  </si>
  <si>
    <t>GREELEY 6</t>
  </si>
  <si>
    <t>Brentwood MS Replacement</t>
  </si>
  <si>
    <t>Martinez ES Roof Replacement</t>
  </si>
  <si>
    <t>JOHNSTOWN-MILLIKEN RE-5J</t>
  </si>
  <si>
    <t>Letford ES Replacement</t>
  </si>
  <si>
    <t>Milliken MS Replacement</t>
  </si>
  <si>
    <t>WINDSOR RE-4</t>
  </si>
  <si>
    <t>Windsor MS Addition/Renovation</t>
  </si>
  <si>
    <t>69 applications received</t>
  </si>
  <si>
    <t>totals</t>
  </si>
  <si>
    <t>State Match &gt;$10M (19)</t>
  </si>
  <si>
    <t>State Match $1M - $10M (25)</t>
  </si>
  <si>
    <t>State Match &lt;$1M (25)</t>
  </si>
  <si>
    <t>Statutory Waivers (3)</t>
  </si>
  <si>
    <t>Waiver Letters (12)</t>
  </si>
  <si>
    <t>Charter School Applications (8)</t>
  </si>
  <si>
    <t>School District Applications (61)</t>
  </si>
  <si>
    <t>Last Year (19-20) - 58 Applications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</si>
</sst>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3"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applyAlignment="1">
      <alignment horizontal="center" wrapText="1"/>
    </xf>
    <xf numFmtId="9" fontId="3" fillId="2" borderId="3" xfId="2" applyFont="1" applyFill="1" applyBorder="1" applyAlignment="1">
      <alignment horizontal="center" wrapText="1"/>
    </xf>
    <xf numFmtId="0" fontId="0" fillId="0" borderId="4" xfId="0" applyBorder="1"/>
    <xf numFmtId="44" fontId="0" fillId="0" borderId="4" xfId="1" applyFont="1" applyFill="1" applyBorder="1" applyProtection="1"/>
    <xf numFmtId="10" fontId="0" fillId="0" borderId="4" xfId="2" applyNumberFormat="1" applyFont="1" applyFill="1" applyBorder="1"/>
    <xf numFmtId="9" fontId="0" fillId="0" borderId="4" xfId="2" applyFont="1" applyBorder="1"/>
    <xf numFmtId="0" fontId="0" fillId="0" borderId="5" xfId="0" applyBorder="1"/>
    <xf numFmtId="44" fontId="0" fillId="0" borderId="5" xfId="1" applyFont="1" applyFill="1" applyBorder="1" applyProtection="1"/>
    <xf numFmtId="10" fontId="0" fillId="0" borderId="5" xfId="2" applyNumberFormat="1" applyFont="1" applyFill="1" applyBorder="1"/>
    <xf numFmtId="9" fontId="0" fillId="0" borderId="5" xfId="2" applyFont="1" applyBorder="1"/>
    <xf numFmtId="44" fontId="0" fillId="0" borderId="0" xfId="0" applyNumberFormat="1"/>
    <xf numFmtId="0" fontId="2" fillId="0" borderId="5" xfId="0" applyFont="1" applyBorder="1" applyAlignment="1">
      <alignment horizontal="center"/>
    </xf>
    <xf numFmtId="0" fontId="2" fillId="0" borderId="5" xfId="0" applyFont="1" applyBorder="1" applyAlignment="1">
      <alignment horizontal="right"/>
    </xf>
    <xf numFmtId="44" fontId="2" fillId="0" borderId="5" xfId="0" applyNumberFormat="1" applyFont="1" applyBorder="1"/>
    <xf numFmtId="10" fontId="2" fillId="0" borderId="5" xfId="2" applyNumberFormat="1" applyFont="1" applyBorder="1"/>
    <xf numFmtId="9" fontId="2" fillId="0" borderId="5" xfId="0" applyNumberFormat="1" applyFont="1" applyBorder="1"/>
    <xf numFmtId="44" fontId="0" fillId="0" borderId="0" xfId="1" applyFont="1"/>
    <xf numFmtId="0" fontId="2" fillId="0" borderId="0" xfId="0" applyFont="1" applyAlignment="1">
      <alignment horizontal="right"/>
    </xf>
    <xf numFmtId="44" fontId="2" fillId="0" borderId="0" xfId="1" applyFont="1"/>
    <xf numFmtId="10" fontId="2" fillId="0" borderId="0" xfId="2" applyNumberFormat="1" applyFont="1"/>
    <xf numFmtId="9" fontId="0" fillId="0" borderId="0" xfId="2" applyFont="1"/>
    <xf numFmtId="0" fontId="0" fillId="0" borderId="0" xfId="0" applyAlignment="1">
      <alignment horizontal="right"/>
    </xf>
    <xf numFmtId="10" fontId="0" fillId="0" borderId="0" xfId="2" applyNumberFormat="1" applyFont="1"/>
    <xf numFmtId="44" fontId="0" fillId="0" borderId="0" xfId="1" applyFont="1" applyFill="1"/>
    <xf numFmtId="10" fontId="1" fillId="0" borderId="0" xfId="2" applyNumberFormat="1"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s-01\m5\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020-21%20Grant%20Applications%20Recei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19-20"/>
      <sheetName val="18-19"/>
      <sheetName val="17-18"/>
      <sheetName val="16-17"/>
      <sheetName val="15-16"/>
      <sheetName val="14-15"/>
      <sheetName val="13-1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B9EC-F5C8-48BB-ABDB-79E27A7D13F0}">
  <sheetPr>
    <pageSetUpPr fitToPage="1"/>
  </sheetPr>
  <dimension ref="A1:I86"/>
  <sheetViews>
    <sheetView tabSelected="1" zoomScaleNormal="100" workbookViewId="0">
      <selection activeCell="K11" sqref="K11"/>
    </sheetView>
  </sheetViews>
  <sheetFormatPr defaultRowHeight="15" x14ac:dyDescent="0.25"/>
  <cols>
    <col min="1" max="1" width="15.85546875" customWidth="1"/>
    <col min="2" max="2" width="35.28515625" customWidth="1"/>
    <col min="3" max="3" width="44.7109375" customWidth="1"/>
    <col min="4" max="4" width="16.42578125" customWidth="1"/>
    <col min="5" max="5" width="16.28515625" customWidth="1"/>
    <col min="6" max="6" width="17.85546875" customWidth="1"/>
    <col min="7" max="7" width="9.42578125" customWidth="1"/>
    <col min="8" max="8" width="7.28515625" hidden="1" customWidth="1"/>
    <col min="9" max="9" width="15" hidden="1" customWidth="1"/>
  </cols>
  <sheetData>
    <row r="1" spans="1:9" ht="51.75" customHeight="1" thickBot="1" x14ac:dyDescent="0.3">
      <c r="A1" s="1" t="s">
        <v>0</v>
      </c>
      <c r="B1" s="2" t="s">
        <v>1</v>
      </c>
      <c r="C1" s="3" t="s">
        <v>2</v>
      </c>
      <c r="D1" s="3" t="s">
        <v>3</v>
      </c>
      <c r="E1" s="3" t="s">
        <v>4</v>
      </c>
      <c r="F1" s="3" t="s">
        <v>5</v>
      </c>
      <c r="G1" s="4" t="s">
        <v>6</v>
      </c>
      <c r="H1" s="3" t="s">
        <v>7</v>
      </c>
    </row>
    <row r="2" spans="1:9" x14ac:dyDescent="0.25">
      <c r="A2" s="5" t="s">
        <v>8</v>
      </c>
      <c r="B2" s="5" t="s">
        <v>9</v>
      </c>
      <c r="C2" s="5" t="s">
        <v>10</v>
      </c>
      <c r="D2" s="6">
        <v>1743516.22</v>
      </c>
      <c r="E2" s="6">
        <v>2968689.78</v>
      </c>
      <c r="F2" s="6">
        <v>4712206</v>
      </c>
      <c r="G2" s="7">
        <v>0.63</v>
      </c>
      <c r="H2" s="8">
        <v>0.45</v>
      </c>
    </row>
    <row r="3" spans="1:9" x14ac:dyDescent="0.25">
      <c r="A3" s="9" t="s">
        <v>8</v>
      </c>
      <c r="B3" s="9" t="s">
        <v>11</v>
      </c>
      <c r="C3" s="9" t="s">
        <v>12</v>
      </c>
      <c r="D3" s="10">
        <v>27841124.5</v>
      </c>
      <c r="E3" s="10">
        <v>11931910.5</v>
      </c>
      <c r="F3" s="10">
        <v>39773035</v>
      </c>
      <c r="G3" s="11">
        <v>0.3</v>
      </c>
      <c r="H3" s="12">
        <v>0.27</v>
      </c>
    </row>
    <row r="4" spans="1:9" x14ac:dyDescent="0.25">
      <c r="A4" s="9" t="s">
        <v>8</v>
      </c>
      <c r="B4" s="9" t="s">
        <v>13</v>
      </c>
      <c r="C4" s="9" t="s">
        <v>14</v>
      </c>
      <c r="D4" s="10">
        <v>3772608.28</v>
      </c>
      <c r="E4" s="10">
        <v>9700992.7200000007</v>
      </c>
      <c r="F4" s="10">
        <v>13473601</v>
      </c>
      <c r="G4" s="11">
        <v>0.72000000000000008</v>
      </c>
      <c r="H4" s="12">
        <v>0.27</v>
      </c>
    </row>
    <row r="5" spans="1:9" x14ac:dyDescent="0.25">
      <c r="A5" s="9" t="s">
        <v>8</v>
      </c>
      <c r="B5" s="9" t="s">
        <v>15</v>
      </c>
      <c r="C5" s="9" t="s">
        <v>16</v>
      </c>
      <c r="D5" s="10">
        <v>554099.18000000005</v>
      </c>
      <c r="E5" s="10">
        <v>532369.81000000006</v>
      </c>
      <c r="F5" s="10">
        <v>1086469</v>
      </c>
      <c r="G5" s="11">
        <v>0.49000000000000005</v>
      </c>
      <c r="H5" s="12">
        <v>0.45</v>
      </c>
    </row>
    <row r="6" spans="1:9" x14ac:dyDescent="0.25">
      <c r="A6" s="9" t="s">
        <v>8</v>
      </c>
      <c r="B6" s="9" t="s">
        <v>17</v>
      </c>
      <c r="C6" s="9" t="s">
        <v>18</v>
      </c>
      <c r="D6" s="10">
        <v>3699808.71</v>
      </c>
      <c r="E6" s="10">
        <v>6299674.29</v>
      </c>
      <c r="F6" s="10">
        <v>9999483</v>
      </c>
      <c r="G6" s="11">
        <v>0.63</v>
      </c>
      <c r="H6" s="12">
        <v>0.45</v>
      </c>
    </row>
    <row r="7" spans="1:9" x14ac:dyDescent="0.25">
      <c r="A7" s="9" t="s">
        <v>8</v>
      </c>
      <c r="B7" s="9" t="s">
        <v>19</v>
      </c>
      <c r="C7" s="9" t="s">
        <v>20</v>
      </c>
      <c r="D7" s="10">
        <v>376577.5</v>
      </c>
      <c r="E7" s="10">
        <v>376577.5</v>
      </c>
      <c r="F7" s="10">
        <v>753155</v>
      </c>
      <c r="G7" s="11">
        <v>0.5</v>
      </c>
      <c r="H7" s="12">
        <v>0.43</v>
      </c>
    </row>
    <row r="8" spans="1:9" x14ac:dyDescent="0.25">
      <c r="A8" s="9" t="s">
        <v>8</v>
      </c>
      <c r="B8" s="9" t="s">
        <v>19</v>
      </c>
      <c r="C8" s="9" t="s">
        <v>21</v>
      </c>
      <c r="D8" s="10">
        <v>523599.5</v>
      </c>
      <c r="E8" s="10">
        <v>523599.5</v>
      </c>
      <c r="F8" s="10">
        <v>1047199</v>
      </c>
      <c r="G8" s="11">
        <v>0.5</v>
      </c>
      <c r="H8" s="12">
        <v>0.59</v>
      </c>
    </row>
    <row r="9" spans="1:9" x14ac:dyDescent="0.25">
      <c r="A9" s="9" t="s">
        <v>22</v>
      </c>
      <c r="B9" s="9" t="s">
        <v>23</v>
      </c>
      <c r="C9" s="9" t="s">
        <v>24</v>
      </c>
      <c r="D9" s="10">
        <v>586253.5</v>
      </c>
      <c r="E9" s="10">
        <v>1088756.5</v>
      </c>
      <c r="F9" s="10">
        <v>1675010</v>
      </c>
      <c r="G9" s="11">
        <v>0.65</v>
      </c>
      <c r="H9" s="12">
        <v>0.37</v>
      </c>
    </row>
    <row r="10" spans="1:9" x14ac:dyDescent="0.25">
      <c r="A10" s="9" t="s">
        <v>25</v>
      </c>
      <c r="B10" s="9" t="s">
        <v>26</v>
      </c>
      <c r="C10" s="9" t="s">
        <v>27</v>
      </c>
      <c r="D10" s="10">
        <v>5919404.9199999999</v>
      </c>
      <c r="E10" s="10">
        <v>200108.08</v>
      </c>
      <c r="F10" s="10">
        <v>6119513</v>
      </c>
      <c r="G10" s="11">
        <v>3.2700000800717312E-2</v>
      </c>
      <c r="H10" s="12">
        <v>0.41</v>
      </c>
      <c r="I10" s="13">
        <f>(H10*F10)-E10</f>
        <v>2308892.25</v>
      </c>
    </row>
    <row r="11" spans="1:9" x14ac:dyDescent="0.25">
      <c r="A11" s="9" t="s">
        <v>25</v>
      </c>
      <c r="B11" s="9" t="s">
        <v>28</v>
      </c>
      <c r="C11" s="9" t="s">
        <v>29</v>
      </c>
      <c r="D11" s="10">
        <v>30012758.5</v>
      </c>
      <c r="E11" s="10">
        <v>6147191.5</v>
      </c>
      <c r="F11" s="10">
        <v>36159950</v>
      </c>
      <c r="G11" s="11">
        <v>0.17</v>
      </c>
      <c r="H11" s="12">
        <v>0.41</v>
      </c>
    </row>
    <row r="12" spans="1:9" x14ac:dyDescent="0.25">
      <c r="A12" s="9" t="s">
        <v>25</v>
      </c>
      <c r="B12" s="9" t="s">
        <v>30</v>
      </c>
      <c r="C12" s="9" t="s">
        <v>31</v>
      </c>
      <c r="D12" s="10">
        <v>28925943.510000002</v>
      </c>
      <c r="E12" s="10">
        <v>5513803.4900000002</v>
      </c>
      <c r="F12" s="10">
        <v>34439747</v>
      </c>
      <c r="G12" s="11">
        <v>0.16009999986352977</v>
      </c>
      <c r="H12" s="12">
        <v>0.49</v>
      </c>
      <c r="I12" s="13">
        <f>(H12*F12)-E12</f>
        <v>11361672.540000001</v>
      </c>
    </row>
    <row r="13" spans="1:9" x14ac:dyDescent="0.25">
      <c r="A13" s="9" t="s">
        <v>32</v>
      </c>
      <c r="B13" s="9" t="s">
        <v>33</v>
      </c>
      <c r="C13" s="9" t="s">
        <v>34</v>
      </c>
      <c r="D13" s="10">
        <v>1116649.3899999999</v>
      </c>
      <c r="E13" s="10">
        <v>10049844.6</v>
      </c>
      <c r="F13" s="10">
        <v>11166494</v>
      </c>
      <c r="G13" s="11">
        <v>0.89999999999999991</v>
      </c>
      <c r="H13" s="12">
        <v>0.54</v>
      </c>
      <c r="I13" s="13">
        <f>(H13*F13)-E13</f>
        <v>-4019937.8399999989</v>
      </c>
    </row>
    <row r="14" spans="1:9" x14ac:dyDescent="0.25">
      <c r="A14" s="9" t="s">
        <v>35</v>
      </c>
      <c r="B14" s="9" t="s">
        <v>36</v>
      </c>
      <c r="C14" s="9" t="s">
        <v>37</v>
      </c>
      <c r="D14" s="10">
        <v>1232068.2</v>
      </c>
      <c r="E14" s="10">
        <v>2874825.8</v>
      </c>
      <c r="F14" s="10">
        <v>4106894</v>
      </c>
      <c r="G14" s="11">
        <v>0.7</v>
      </c>
      <c r="H14" s="12">
        <v>0.68</v>
      </c>
    </row>
    <row r="15" spans="1:9" x14ac:dyDescent="0.25">
      <c r="A15" s="9" t="s">
        <v>38</v>
      </c>
      <c r="B15" s="9" t="s">
        <v>39</v>
      </c>
      <c r="C15" s="9" t="s">
        <v>40</v>
      </c>
      <c r="D15" s="10">
        <v>5893479</v>
      </c>
      <c r="E15" s="10">
        <v>1382421</v>
      </c>
      <c r="F15" s="10">
        <v>7275900</v>
      </c>
      <c r="G15" s="11">
        <v>0.19</v>
      </c>
      <c r="H15" s="12">
        <v>0.61</v>
      </c>
    </row>
    <row r="16" spans="1:9" x14ac:dyDescent="0.25">
      <c r="A16" s="9" t="s">
        <v>41</v>
      </c>
      <c r="B16" s="9" t="s">
        <v>42</v>
      </c>
      <c r="C16" s="9" t="s">
        <v>43</v>
      </c>
      <c r="D16" s="10">
        <v>386518.5</v>
      </c>
      <c r="E16" s="10">
        <v>386518.5</v>
      </c>
      <c r="F16" s="10">
        <v>773037</v>
      </c>
      <c r="G16" s="11">
        <v>0.5</v>
      </c>
      <c r="H16" s="12">
        <v>0.49</v>
      </c>
      <c r="I16" s="13">
        <f>(H16*F16)-E16</f>
        <v>-7730.3699999999953</v>
      </c>
    </row>
    <row r="17" spans="1:9" x14ac:dyDescent="0.25">
      <c r="A17" s="9" t="s">
        <v>41</v>
      </c>
      <c r="B17" s="9" t="s">
        <v>42</v>
      </c>
      <c r="C17" s="9" t="s">
        <v>44</v>
      </c>
      <c r="D17" s="10">
        <v>13072.5</v>
      </c>
      <c r="E17" s="10">
        <v>13072.5</v>
      </c>
      <c r="F17" s="10">
        <v>26145</v>
      </c>
      <c r="G17" s="11">
        <v>0.5</v>
      </c>
      <c r="H17" s="12">
        <v>0.27</v>
      </c>
    </row>
    <row r="18" spans="1:9" x14ac:dyDescent="0.25">
      <c r="A18" s="9" t="s">
        <v>41</v>
      </c>
      <c r="B18" s="9" t="s">
        <v>42</v>
      </c>
      <c r="C18" s="9" t="s">
        <v>45</v>
      </c>
      <c r="D18" s="10">
        <v>419743</v>
      </c>
      <c r="E18" s="10">
        <v>419743</v>
      </c>
      <c r="F18" s="10">
        <v>839486</v>
      </c>
      <c r="G18" s="11">
        <v>0.5</v>
      </c>
      <c r="H18" s="12">
        <v>0.39</v>
      </c>
      <c r="I18" s="13">
        <f>(H18*F18)-E18</f>
        <v>-92343.459999999963</v>
      </c>
    </row>
    <row r="19" spans="1:9" x14ac:dyDescent="0.25">
      <c r="A19" s="9" t="s">
        <v>46</v>
      </c>
      <c r="B19" s="9" t="s">
        <v>47</v>
      </c>
      <c r="C19" s="9" t="s">
        <v>48</v>
      </c>
      <c r="D19" s="10">
        <v>41027256.899999999</v>
      </c>
      <c r="E19" s="10">
        <v>4558584.09</v>
      </c>
      <c r="F19" s="10">
        <v>45585841</v>
      </c>
      <c r="G19" s="11">
        <v>9.9999999780633633E-2</v>
      </c>
      <c r="H19" s="12">
        <v>0.59</v>
      </c>
    </row>
    <row r="20" spans="1:9" x14ac:dyDescent="0.25">
      <c r="A20" s="9" t="s">
        <v>49</v>
      </c>
      <c r="B20" s="9" t="s">
        <v>50</v>
      </c>
      <c r="C20" s="9" t="s">
        <v>31</v>
      </c>
      <c r="D20" s="10">
        <v>37905971.009999998</v>
      </c>
      <c r="E20" s="10">
        <v>6017517.9900000002</v>
      </c>
      <c r="F20" s="10">
        <v>43923489</v>
      </c>
      <c r="G20" s="11">
        <v>0.13699999993169942</v>
      </c>
      <c r="H20" s="12">
        <v>0.59</v>
      </c>
    </row>
    <row r="21" spans="1:9" x14ac:dyDescent="0.25">
      <c r="A21" s="9" t="s">
        <v>51</v>
      </c>
      <c r="B21" s="9" t="s">
        <v>52</v>
      </c>
      <c r="C21" s="9" t="s">
        <v>53</v>
      </c>
      <c r="D21" s="10">
        <v>279143.52</v>
      </c>
      <c r="E21" s="10">
        <v>883954.48</v>
      </c>
      <c r="F21" s="10">
        <v>1163098</v>
      </c>
      <c r="G21" s="11">
        <v>0.76</v>
      </c>
      <c r="H21" s="12">
        <v>0.63</v>
      </c>
    </row>
    <row r="22" spans="1:9" x14ac:dyDescent="0.25">
      <c r="A22" s="9" t="s">
        <v>54</v>
      </c>
      <c r="B22" s="9" t="s">
        <v>55</v>
      </c>
      <c r="C22" s="9" t="s">
        <v>56</v>
      </c>
      <c r="D22" s="10">
        <v>547172.18999999994</v>
      </c>
      <c r="E22" s="10">
        <v>257492.8</v>
      </c>
      <c r="F22" s="10">
        <v>804665</v>
      </c>
      <c r="G22" s="11">
        <v>0.32</v>
      </c>
      <c r="H22" s="12">
        <v>0.8</v>
      </c>
    </row>
    <row r="23" spans="1:9" x14ac:dyDescent="0.25">
      <c r="A23" s="9" t="s">
        <v>54</v>
      </c>
      <c r="B23" s="9" t="s">
        <v>57</v>
      </c>
      <c r="C23" s="9" t="s">
        <v>58</v>
      </c>
      <c r="D23" s="10">
        <v>2344590</v>
      </c>
      <c r="E23" s="10">
        <v>260510</v>
      </c>
      <c r="F23" s="10">
        <v>2605100</v>
      </c>
      <c r="G23" s="11">
        <v>0.1</v>
      </c>
      <c r="H23" s="12">
        <v>0.72</v>
      </c>
    </row>
    <row r="24" spans="1:9" x14ac:dyDescent="0.25">
      <c r="A24" s="9" t="s">
        <v>54</v>
      </c>
      <c r="B24" s="9" t="s">
        <v>57</v>
      </c>
      <c r="C24" s="9" t="s">
        <v>59</v>
      </c>
      <c r="D24" s="10">
        <v>907749.9</v>
      </c>
      <c r="E24" s="10">
        <v>100861.1</v>
      </c>
      <c r="F24" s="10">
        <v>1008611</v>
      </c>
      <c r="G24" s="11">
        <v>0.1</v>
      </c>
      <c r="H24" s="12">
        <v>0.75</v>
      </c>
    </row>
    <row r="25" spans="1:9" x14ac:dyDescent="0.25">
      <c r="A25" s="9" t="s">
        <v>54</v>
      </c>
      <c r="B25" s="9" t="s">
        <v>60</v>
      </c>
      <c r="C25" s="9" t="s">
        <v>61</v>
      </c>
      <c r="D25" s="10">
        <v>7134626.7999999998</v>
      </c>
      <c r="E25" s="10">
        <v>28538507.199999999</v>
      </c>
      <c r="F25" s="10">
        <v>35673134</v>
      </c>
      <c r="G25" s="11">
        <v>0.79999999999999993</v>
      </c>
      <c r="H25" s="12">
        <v>0.64</v>
      </c>
    </row>
    <row r="26" spans="1:9" x14ac:dyDescent="0.25">
      <c r="A26" s="9" t="s">
        <v>54</v>
      </c>
      <c r="B26" s="9" t="s">
        <v>62</v>
      </c>
      <c r="C26" s="9" t="s">
        <v>63</v>
      </c>
      <c r="D26" s="10">
        <v>95841.600000000006</v>
      </c>
      <c r="E26" s="10">
        <v>103828.4</v>
      </c>
      <c r="F26" s="10">
        <v>199670</v>
      </c>
      <c r="G26" s="11">
        <v>0.52</v>
      </c>
      <c r="H26" s="12">
        <v>0.28000000000000003</v>
      </c>
    </row>
    <row r="27" spans="1:9" x14ac:dyDescent="0.25">
      <c r="A27" s="9" t="s">
        <v>54</v>
      </c>
      <c r="B27" s="9" t="s">
        <v>64</v>
      </c>
      <c r="C27" s="9" t="s">
        <v>65</v>
      </c>
      <c r="D27" s="10">
        <v>1181027.3899999999</v>
      </c>
      <c r="E27" s="10">
        <v>1630942.6</v>
      </c>
      <c r="F27" s="10">
        <v>2811970</v>
      </c>
      <c r="G27" s="11">
        <v>0.58000000000000007</v>
      </c>
      <c r="H27" s="12">
        <v>0.68</v>
      </c>
    </row>
    <row r="28" spans="1:9" x14ac:dyDescent="0.25">
      <c r="A28" s="9" t="s">
        <v>66</v>
      </c>
      <c r="B28" s="9" t="s">
        <v>67</v>
      </c>
      <c r="C28" s="9" t="s">
        <v>68</v>
      </c>
      <c r="D28" s="10">
        <v>395124.18</v>
      </c>
      <c r="E28" s="10">
        <v>203548.82</v>
      </c>
      <c r="F28" s="10">
        <v>598673</v>
      </c>
      <c r="G28" s="11">
        <v>0.34</v>
      </c>
      <c r="H28" s="12">
        <v>0.68</v>
      </c>
    </row>
    <row r="29" spans="1:9" x14ac:dyDescent="0.25">
      <c r="A29" s="9" t="s">
        <v>69</v>
      </c>
      <c r="B29" s="9" t="s">
        <v>70</v>
      </c>
      <c r="C29" s="9" t="s">
        <v>71</v>
      </c>
      <c r="D29" s="10">
        <v>599430.16</v>
      </c>
      <c r="E29" s="10">
        <v>470980.84</v>
      </c>
      <c r="F29" s="10">
        <v>1070411</v>
      </c>
      <c r="G29" s="11">
        <v>0.44</v>
      </c>
      <c r="H29" s="12">
        <v>0.28999999999999998</v>
      </c>
      <c r="I29" s="13">
        <f>(H29*F29)-E29</f>
        <v>-160561.65000000002</v>
      </c>
    </row>
    <row r="30" spans="1:9" x14ac:dyDescent="0.25">
      <c r="A30" s="9" t="s">
        <v>72</v>
      </c>
      <c r="B30" s="9" t="s">
        <v>73</v>
      </c>
      <c r="C30" s="9" t="s">
        <v>74</v>
      </c>
      <c r="D30" s="10">
        <v>493292.16</v>
      </c>
      <c r="E30" s="10">
        <v>876963.83999999997</v>
      </c>
      <c r="F30" s="10">
        <v>1370256</v>
      </c>
      <c r="G30" s="11">
        <v>0.64</v>
      </c>
      <c r="H30" s="12">
        <v>0.59</v>
      </c>
    </row>
    <row r="31" spans="1:9" x14ac:dyDescent="0.25">
      <c r="A31" s="9" t="s">
        <v>75</v>
      </c>
      <c r="B31" s="9" t="s">
        <v>76</v>
      </c>
      <c r="C31" s="9" t="s">
        <v>77</v>
      </c>
      <c r="D31" s="10">
        <v>22833084.399999999</v>
      </c>
      <c r="E31" s="10">
        <v>9785607.5999999996</v>
      </c>
      <c r="F31" s="10">
        <v>32618692</v>
      </c>
      <c r="G31" s="11">
        <v>0.3</v>
      </c>
      <c r="H31" s="12">
        <v>0.67</v>
      </c>
      <c r="I31" s="13">
        <f>(H31*F31)-E31</f>
        <v>12068916.040000001</v>
      </c>
    </row>
    <row r="32" spans="1:9" x14ac:dyDescent="0.25">
      <c r="A32" s="9" t="s">
        <v>78</v>
      </c>
      <c r="B32" s="9" t="s">
        <v>79</v>
      </c>
      <c r="C32" s="9" t="s">
        <v>80</v>
      </c>
      <c r="D32" s="10">
        <v>760273.44</v>
      </c>
      <c r="E32" s="10">
        <v>823629.56</v>
      </c>
      <c r="F32" s="10">
        <v>1583903</v>
      </c>
      <c r="G32" s="11">
        <v>0.52</v>
      </c>
      <c r="H32" s="12">
        <v>0.73</v>
      </c>
    </row>
    <row r="33" spans="1:9" x14ac:dyDescent="0.25">
      <c r="A33" s="9" t="s">
        <v>81</v>
      </c>
      <c r="B33" s="9" t="s">
        <v>82</v>
      </c>
      <c r="C33" s="9" t="s">
        <v>83</v>
      </c>
      <c r="D33" s="10">
        <v>229383.58</v>
      </c>
      <c r="E33" s="10">
        <v>374257.42</v>
      </c>
      <c r="F33" s="10">
        <v>603641</v>
      </c>
      <c r="G33" s="11">
        <v>0.62</v>
      </c>
      <c r="H33" s="12">
        <v>0.27</v>
      </c>
      <c r="I33" s="13">
        <f>(H33*F33)-E33</f>
        <v>-211274.34999999998</v>
      </c>
    </row>
    <row r="34" spans="1:9" x14ac:dyDescent="0.25">
      <c r="A34" s="9" t="s">
        <v>84</v>
      </c>
      <c r="B34" s="9" t="s">
        <v>85</v>
      </c>
      <c r="C34" s="9" t="s">
        <v>86</v>
      </c>
      <c r="D34" s="10">
        <v>99004</v>
      </c>
      <c r="E34" s="10">
        <v>87796</v>
      </c>
      <c r="F34" s="10">
        <v>186800</v>
      </c>
      <c r="G34" s="11">
        <v>0.47</v>
      </c>
      <c r="H34" s="12">
        <v>0.79</v>
      </c>
    </row>
    <row r="35" spans="1:9" x14ac:dyDescent="0.25">
      <c r="A35" s="9" t="s">
        <v>87</v>
      </c>
      <c r="B35" s="9" t="s">
        <v>88</v>
      </c>
      <c r="C35" s="9" t="s">
        <v>89</v>
      </c>
      <c r="D35" s="10">
        <v>1385530.8</v>
      </c>
      <c r="E35" s="10">
        <v>923687.2</v>
      </c>
      <c r="F35" s="10">
        <v>2309218</v>
      </c>
      <c r="G35" s="11">
        <v>0.39999999999999997</v>
      </c>
      <c r="H35" s="12">
        <v>0.26</v>
      </c>
    </row>
    <row r="36" spans="1:9" x14ac:dyDescent="0.25">
      <c r="A36" s="9" t="s">
        <v>87</v>
      </c>
      <c r="B36" s="9" t="s">
        <v>90</v>
      </c>
      <c r="C36" s="9" t="s">
        <v>91</v>
      </c>
      <c r="D36" s="10">
        <v>787152.8</v>
      </c>
      <c r="E36" s="10">
        <v>196788.2</v>
      </c>
      <c r="F36" s="10">
        <v>983941</v>
      </c>
      <c r="G36" s="11">
        <v>0.2</v>
      </c>
      <c r="H36" s="12">
        <v>0.71</v>
      </c>
    </row>
    <row r="37" spans="1:9" x14ac:dyDescent="0.25">
      <c r="A37" s="9" t="s">
        <v>92</v>
      </c>
      <c r="B37" s="9" t="s">
        <v>93</v>
      </c>
      <c r="C37" s="9" t="s">
        <v>94</v>
      </c>
      <c r="D37" s="10">
        <v>13687543.76</v>
      </c>
      <c r="E37" s="10">
        <v>4322382.24</v>
      </c>
      <c r="F37" s="10">
        <v>18009926</v>
      </c>
      <c r="G37" s="11">
        <v>0.24000000000000002</v>
      </c>
      <c r="H37" s="12">
        <v>0.71</v>
      </c>
    </row>
    <row r="38" spans="1:9" x14ac:dyDescent="0.25">
      <c r="A38" s="9" t="s">
        <v>92</v>
      </c>
      <c r="B38" s="9" t="s">
        <v>95</v>
      </c>
      <c r="C38" s="9" t="s">
        <v>96</v>
      </c>
      <c r="D38" s="10">
        <v>8946954.9600000009</v>
      </c>
      <c r="E38" s="10">
        <v>28332024.039999999</v>
      </c>
      <c r="F38" s="10">
        <v>37278979</v>
      </c>
      <c r="G38" s="11">
        <v>0.76</v>
      </c>
      <c r="H38" s="12">
        <v>0.31</v>
      </c>
    </row>
    <row r="39" spans="1:9" x14ac:dyDescent="0.25">
      <c r="A39" s="9" t="s">
        <v>92</v>
      </c>
      <c r="B39" s="9" t="s">
        <v>95</v>
      </c>
      <c r="C39" s="9" t="s">
        <v>97</v>
      </c>
      <c r="D39" s="10">
        <v>2742705.36</v>
      </c>
      <c r="E39" s="10">
        <v>8685233.6400000006</v>
      </c>
      <c r="F39" s="10">
        <v>11427939</v>
      </c>
      <c r="G39" s="11">
        <v>0.76</v>
      </c>
      <c r="H39" s="12">
        <v>0.47</v>
      </c>
      <c r="I39" s="13">
        <f>(H39*F39)-E39</f>
        <v>-3314102.3100000005</v>
      </c>
    </row>
    <row r="40" spans="1:9" x14ac:dyDescent="0.25">
      <c r="A40" s="9" t="s">
        <v>98</v>
      </c>
      <c r="B40" s="9" t="s">
        <v>99</v>
      </c>
      <c r="C40" s="9" t="s">
        <v>100</v>
      </c>
      <c r="D40" s="10">
        <v>3313066.88</v>
      </c>
      <c r="E40" s="10">
        <v>7040267.1200000001</v>
      </c>
      <c r="F40" s="10">
        <v>10353334</v>
      </c>
      <c r="G40" s="11">
        <v>0.68</v>
      </c>
      <c r="H40" s="12">
        <v>0.68</v>
      </c>
    </row>
    <row r="41" spans="1:9" x14ac:dyDescent="0.25">
      <c r="A41" s="9" t="s">
        <v>98</v>
      </c>
      <c r="B41" s="9" t="s">
        <v>99</v>
      </c>
      <c r="C41" s="9" t="s">
        <v>101</v>
      </c>
      <c r="D41" s="10">
        <v>2176458.56</v>
      </c>
      <c r="E41" s="10">
        <v>4624974.4400000004</v>
      </c>
      <c r="F41" s="10">
        <v>6801433</v>
      </c>
      <c r="G41" s="11">
        <v>0.68</v>
      </c>
      <c r="H41" s="12">
        <v>0.64</v>
      </c>
    </row>
    <row r="42" spans="1:9" x14ac:dyDescent="0.25">
      <c r="A42" s="9" t="s">
        <v>98</v>
      </c>
      <c r="B42" s="9" t="s">
        <v>99</v>
      </c>
      <c r="C42" s="9" t="s">
        <v>102</v>
      </c>
      <c r="D42" s="10">
        <v>262690.24</v>
      </c>
      <c r="E42" s="10">
        <v>558216.76</v>
      </c>
      <c r="F42" s="10">
        <v>820907</v>
      </c>
      <c r="G42" s="11">
        <v>0.68</v>
      </c>
      <c r="H42" s="12">
        <v>0.34</v>
      </c>
      <c r="I42" s="13">
        <f>(H42*F42)-E42</f>
        <v>-279108.38</v>
      </c>
    </row>
    <row r="43" spans="1:9" x14ac:dyDescent="0.25">
      <c r="A43" s="9" t="s">
        <v>103</v>
      </c>
      <c r="B43" s="9" t="s">
        <v>104</v>
      </c>
      <c r="C43" s="9" t="s">
        <v>105</v>
      </c>
      <c r="D43" s="10">
        <v>14260606.6</v>
      </c>
      <c r="E43" s="10">
        <v>829982.4</v>
      </c>
      <c r="F43" s="10">
        <v>15090589</v>
      </c>
      <c r="G43" s="11">
        <v>5.500000033133233E-2</v>
      </c>
      <c r="H43" s="12">
        <v>0.54</v>
      </c>
      <c r="I43" s="13">
        <f>(H43*F43)-E43</f>
        <v>7318935.6600000001</v>
      </c>
    </row>
    <row r="44" spans="1:9" x14ac:dyDescent="0.25">
      <c r="A44" s="9" t="s">
        <v>103</v>
      </c>
      <c r="B44" s="9" t="s">
        <v>106</v>
      </c>
      <c r="C44" s="9" t="s">
        <v>107</v>
      </c>
      <c r="D44" s="10">
        <v>9999538.2699999996</v>
      </c>
      <c r="E44" s="10">
        <v>99885497.719999999</v>
      </c>
      <c r="F44" s="10">
        <v>109885036</v>
      </c>
      <c r="G44" s="11">
        <v>0.90899999996359826</v>
      </c>
      <c r="H44" s="12">
        <v>0.56999999999999995</v>
      </c>
    </row>
    <row r="45" spans="1:9" x14ac:dyDescent="0.25">
      <c r="A45" s="9" t="s">
        <v>103</v>
      </c>
      <c r="B45" s="9" t="s">
        <v>108</v>
      </c>
      <c r="C45" s="9" t="s">
        <v>109</v>
      </c>
      <c r="D45" s="10">
        <v>17285421.199999999</v>
      </c>
      <c r="E45" s="10">
        <v>25928131.800000001</v>
      </c>
      <c r="F45" s="10">
        <v>43213553</v>
      </c>
      <c r="G45" s="11">
        <v>0.6</v>
      </c>
      <c r="H45" s="12">
        <v>0.64</v>
      </c>
      <c r="I45" s="13">
        <f>(H45*F45)-E45</f>
        <v>1728542.120000001</v>
      </c>
    </row>
    <row r="46" spans="1:9" x14ac:dyDescent="0.25">
      <c r="A46" s="9" t="s">
        <v>110</v>
      </c>
      <c r="B46" s="9" t="s">
        <v>111</v>
      </c>
      <c r="C46" s="9" t="s">
        <v>112</v>
      </c>
      <c r="D46" s="10">
        <v>940612.5</v>
      </c>
      <c r="E46" s="10">
        <v>940612.5</v>
      </c>
      <c r="F46" s="10">
        <v>1881225</v>
      </c>
      <c r="G46" s="11">
        <v>0.5</v>
      </c>
      <c r="H46" s="12">
        <v>0.62</v>
      </c>
    </row>
    <row r="47" spans="1:9" x14ac:dyDescent="0.25">
      <c r="A47" s="9" t="s">
        <v>110</v>
      </c>
      <c r="B47" s="9" t="s">
        <v>111</v>
      </c>
      <c r="C47" s="9" t="s">
        <v>113</v>
      </c>
      <c r="D47" s="10">
        <v>5593828</v>
      </c>
      <c r="E47" s="10">
        <v>5593828</v>
      </c>
      <c r="F47" s="10">
        <v>11187656</v>
      </c>
      <c r="G47" s="11">
        <v>0.5</v>
      </c>
      <c r="H47" s="12">
        <v>0.62</v>
      </c>
    </row>
    <row r="48" spans="1:9" x14ac:dyDescent="0.25">
      <c r="A48" s="9" t="s">
        <v>110</v>
      </c>
      <c r="B48" s="9" t="s">
        <v>111</v>
      </c>
      <c r="C48" s="9" t="s">
        <v>114</v>
      </c>
      <c r="D48" s="10">
        <v>6105758</v>
      </c>
      <c r="E48" s="10">
        <v>6105758</v>
      </c>
      <c r="F48" s="10">
        <v>12211516</v>
      </c>
      <c r="G48" s="11">
        <v>0.5</v>
      </c>
      <c r="H48" s="12"/>
    </row>
    <row r="49" spans="1:9" x14ac:dyDescent="0.25">
      <c r="A49" s="9" t="s">
        <v>115</v>
      </c>
      <c r="B49" s="9" t="s">
        <v>116</v>
      </c>
      <c r="C49" s="9" t="s">
        <v>117</v>
      </c>
      <c r="D49" s="10">
        <v>361309.05</v>
      </c>
      <c r="E49" s="10">
        <v>441599.95</v>
      </c>
      <c r="F49" s="10">
        <v>802909</v>
      </c>
      <c r="G49" s="11">
        <v>0.55000000000000004</v>
      </c>
      <c r="H49" s="12"/>
    </row>
    <row r="50" spans="1:9" x14ac:dyDescent="0.25">
      <c r="A50" s="9" t="s">
        <v>118</v>
      </c>
      <c r="B50" s="9" t="s">
        <v>119</v>
      </c>
      <c r="C50" s="9" t="s">
        <v>120</v>
      </c>
      <c r="D50" s="10">
        <v>561804.14</v>
      </c>
      <c r="E50" s="10">
        <v>808449.86</v>
      </c>
      <c r="F50" s="10">
        <v>1370254</v>
      </c>
      <c r="G50" s="11">
        <v>0.59</v>
      </c>
      <c r="H50" s="12"/>
    </row>
    <row r="51" spans="1:9" x14ac:dyDescent="0.25">
      <c r="A51" s="9" t="s">
        <v>118</v>
      </c>
      <c r="B51" s="9" t="s">
        <v>119</v>
      </c>
      <c r="C51" s="9" t="s">
        <v>121</v>
      </c>
      <c r="D51" s="10">
        <v>1603156.17</v>
      </c>
      <c r="E51" s="10">
        <v>2306980.83</v>
      </c>
      <c r="F51" s="10">
        <v>3910137</v>
      </c>
      <c r="G51" s="11">
        <v>0.59</v>
      </c>
      <c r="H51" s="12"/>
    </row>
    <row r="52" spans="1:9" x14ac:dyDescent="0.25">
      <c r="A52" s="9" t="s">
        <v>118</v>
      </c>
      <c r="B52" s="9" t="s">
        <v>122</v>
      </c>
      <c r="C52" s="9" t="s">
        <v>31</v>
      </c>
      <c r="D52" s="10">
        <v>31542931.16</v>
      </c>
      <c r="E52" s="10">
        <v>2200041.84</v>
      </c>
      <c r="F52" s="10">
        <v>33742973</v>
      </c>
      <c r="G52" s="11">
        <v>6.5200000011854317E-2</v>
      </c>
      <c r="H52" s="12"/>
    </row>
    <row r="53" spans="1:9" x14ac:dyDescent="0.25">
      <c r="A53" s="9" t="s">
        <v>123</v>
      </c>
      <c r="B53" s="9" t="s">
        <v>124</v>
      </c>
      <c r="C53" s="9" t="s">
        <v>125</v>
      </c>
      <c r="D53" s="10">
        <v>2263676.6</v>
      </c>
      <c r="E53" s="10">
        <v>1573063.4</v>
      </c>
      <c r="F53" s="10">
        <v>3836740</v>
      </c>
      <c r="G53" s="11">
        <v>0.41</v>
      </c>
      <c r="H53" s="12"/>
    </row>
    <row r="54" spans="1:9" x14ac:dyDescent="0.25">
      <c r="A54" s="9" t="s">
        <v>126</v>
      </c>
      <c r="B54" s="9" t="s">
        <v>127</v>
      </c>
      <c r="C54" s="9" t="s">
        <v>128</v>
      </c>
      <c r="D54" s="10">
        <v>37021231.649999999</v>
      </c>
      <c r="E54" s="10">
        <v>4900670.34</v>
      </c>
      <c r="F54" s="10">
        <v>41921902</v>
      </c>
      <c r="G54" s="11">
        <v>0.11689999990935525</v>
      </c>
      <c r="H54" s="12"/>
    </row>
    <row r="55" spans="1:9" x14ac:dyDescent="0.25">
      <c r="A55" s="9" t="s">
        <v>126</v>
      </c>
      <c r="B55" s="9" t="s">
        <v>129</v>
      </c>
      <c r="C55" s="9" t="s">
        <v>130</v>
      </c>
      <c r="D55" s="10">
        <v>46235461.329999998</v>
      </c>
      <c r="E55" s="10">
        <v>7489220.6699999999</v>
      </c>
      <c r="F55" s="10">
        <v>53724682</v>
      </c>
      <c r="G55" s="11">
        <v>0.13939999998510927</v>
      </c>
      <c r="H55" s="12"/>
    </row>
    <row r="56" spans="1:9" x14ac:dyDescent="0.25">
      <c r="A56" s="9" t="s">
        <v>126</v>
      </c>
      <c r="B56" s="9" t="s">
        <v>131</v>
      </c>
      <c r="C56" s="9" t="s">
        <v>132</v>
      </c>
      <c r="D56" s="10">
        <v>1241497.01</v>
      </c>
      <c r="E56" s="10">
        <v>793743.99</v>
      </c>
      <c r="F56" s="10">
        <v>2035241</v>
      </c>
      <c r="G56" s="11">
        <v>0.39</v>
      </c>
      <c r="H56" s="12"/>
    </row>
    <row r="57" spans="1:9" x14ac:dyDescent="0.25">
      <c r="A57" s="9" t="s">
        <v>133</v>
      </c>
      <c r="B57" s="9" t="s">
        <v>134</v>
      </c>
      <c r="C57" s="9" t="s">
        <v>135</v>
      </c>
      <c r="D57" s="10">
        <v>2475418.86</v>
      </c>
      <c r="E57" s="10">
        <v>2108690.14</v>
      </c>
      <c r="F57" s="10">
        <v>4584109</v>
      </c>
      <c r="G57" s="11">
        <v>0.46</v>
      </c>
      <c r="H57" s="12"/>
    </row>
    <row r="58" spans="1:9" x14ac:dyDescent="0.25">
      <c r="A58" s="9" t="s">
        <v>136</v>
      </c>
      <c r="B58" s="9" t="s">
        <v>137</v>
      </c>
      <c r="C58" s="9" t="s">
        <v>138</v>
      </c>
      <c r="D58" s="10">
        <v>27849319.649999999</v>
      </c>
      <c r="E58" s="10">
        <v>2096185.35</v>
      </c>
      <c r="F58" s="10">
        <v>29945505</v>
      </c>
      <c r="G58" s="11">
        <v>7.0000000000000007E-2</v>
      </c>
      <c r="H58" s="12"/>
    </row>
    <row r="59" spans="1:9" x14ac:dyDescent="0.25">
      <c r="A59" s="9" t="s">
        <v>136</v>
      </c>
      <c r="B59" s="9" t="s">
        <v>139</v>
      </c>
      <c r="C59" s="9" t="s">
        <v>140</v>
      </c>
      <c r="D59" s="10">
        <v>16142175.359999999</v>
      </c>
      <c r="E59" s="10">
        <v>6277512.6399999997</v>
      </c>
      <c r="F59" s="10">
        <v>22419688</v>
      </c>
      <c r="G59" s="11">
        <v>0.27999999999999997</v>
      </c>
      <c r="H59" s="12"/>
    </row>
    <row r="60" spans="1:9" x14ac:dyDescent="0.25">
      <c r="A60" s="9" t="s">
        <v>136</v>
      </c>
      <c r="B60" s="9" t="s">
        <v>139</v>
      </c>
      <c r="C60" s="9" t="s">
        <v>141</v>
      </c>
      <c r="D60" s="10">
        <v>15953022.720000001</v>
      </c>
      <c r="E60" s="10">
        <v>6203953.2800000003</v>
      </c>
      <c r="F60" s="10">
        <v>22156976</v>
      </c>
      <c r="G60" s="11">
        <v>0.28000000000000003</v>
      </c>
      <c r="H60" s="12">
        <v>0.39</v>
      </c>
      <c r="I60" s="13">
        <f>(H60*F60)-E60</f>
        <v>2437267.3600000003</v>
      </c>
    </row>
    <row r="61" spans="1:9" x14ac:dyDescent="0.25">
      <c r="A61" s="9" t="s">
        <v>136</v>
      </c>
      <c r="B61" s="9" t="s">
        <v>142</v>
      </c>
      <c r="C61" s="9" t="s">
        <v>143</v>
      </c>
      <c r="D61" s="10">
        <v>3762541.64</v>
      </c>
      <c r="E61" s="10">
        <v>4788689.3600000003</v>
      </c>
      <c r="F61" s="10">
        <v>8551231</v>
      </c>
      <c r="G61" s="11">
        <v>0.56000000000000005</v>
      </c>
      <c r="H61" s="12">
        <v>0.31</v>
      </c>
      <c r="I61" s="13">
        <f>(H61*F61)-E61</f>
        <v>-2137807.7500000005</v>
      </c>
    </row>
    <row r="62" spans="1:9" x14ac:dyDescent="0.25">
      <c r="A62" s="9" t="s">
        <v>144</v>
      </c>
      <c r="B62" s="9" t="s">
        <v>145</v>
      </c>
      <c r="C62" s="9" t="s">
        <v>146</v>
      </c>
      <c r="D62" s="10">
        <v>880257.78</v>
      </c>
      <c r="E62" s="10">
        <v>749849.22</v>
      </c>
      <c r="F62" s="10">
        <v>1630107</v>
      </c>
      <c r="G62" s="11">
        <v>0.45999999999999996</v>
      </c>
      <c r="H62" s="12">
        <v>0.41</v>
      </c>
    </row>
    <row r="63" spans="1:9" x14ac:dyDescent="0.25">
      <c r="A63" s="9" t="s">
        <v>144</v>
      </c>
      <c r="B63" s="9" t="s">
        <v>147</v>
      </c>
      <c r="C63" s="9" t="s">
        <v>148</v>
      </c>
      <c r="D63" s="10">
        <v>275241.2</v>
      </c>
      <c r="E63" s="10">
        <v>1100964.8</v>
      </c>
      <c r="F63" s="10">
        <v>1376206</v>
      </c>
      <c r="G63" s="11">
        <v>0.8</v>
      </c>
      <c r="H63" s="12">
        <v>0.44</v>
      </c>
      <c r="I63" s="13">
        <f>(H63*F63)-E63</f>
        <v>-495434.16000000003</v>
      </c>
    </row>
    <row r="64" spans="1:9" x14ac:dyDescent="0.25">
      <c r="A64" s="9" t="s">
        <v>149</v>
      </c>
      <c r="B64" s="9" t="s">
        <v>150</v>
      </c>
      <c r="C64" s="9" t="s">
        <v>151</v>
      </c>
      <c r="D64" s="10">
        <v>33179519.420000002</v>
      </c>
      <c r="E64" s="10">
        <v>6718892.5800000001</v>
      </c>
      <c r="F64" s="10">
        <v>39898412</v>
      </c>
      <c r="G64" s="11">
        <v>0.16839999997994909</v>
      </c>
      <c r="H64" s="12">
        <v>0.69</v>
      </c>
    </row>
    <row r="65" spans="1:9" x14ac:dyDescent="0.25">
      <c r="A65" s="9" t="s">
        <v>152</v>
      </c>
      <c r="B65" s="9" t="s">
        <v>153</v>
      </c>
      <c r="C65" s="9" t="s">
        <v>154</v>
      </c>
      <c r="D65" s="10">
        <v>11981328.75</v>
      </c>
      <c r="E65" s="10">
        <v>35943986.25</v>
      </c>
      <c r="F65" s="10">
        <v>47925315</v>
      </c>
      <c r="G65" s="11">
        <v>0.75</v>
      </c>
      <c r="H65" s="12">
        <v>0.25</v>
      </c>
    </row>
    <row r="66" spans="1:9" x14ac:dyDescent="0.25">
      <c r="A66" s="9" t="s">
        <v>152</v>
      </c>
      <c r="B66" s="9" t="s">
        <v>155</v>
      </c>
      <c r="C66" s="9" t="s">
        <v>156</v>
      </c>
      <c r="D66" s="10">
        <v>19168879.199999999</v>
      </c>
      <c r="E66" s="10">
        <v>28753318.800000001</v>
      </c>
      <c r="F66" s="10">
        <v>47922198</v>
      </c>
      <c r="G66" s="11">
        <v>0.6</v>
      </c>
      <c r="H66" s="12">
        <v>0.44</v>
      </c>
    </row>
    <row r="67" spans="1:9" x14ac:dyDescent="0.25">
      <c r="A67" s="9" t="s">
        <v>152</v>
      </c>
      <c r="B67" s="9" t="s">
        <v>155</v>
      </c>
      <c r="C67" s="9" t="s">
        <v>157</v>
      </c>
      <c r="D67" s="10">
        <v>301825.07</v>
      </c>
      <c r="E67" s="10">
        <v>340355.93</v>
      </c>
      <c r="F67" s="10">
        <v>642181</v>
      </c>
      <c r="G67" s="11">
        <v>0.53</v>
      </c>
      <c r="H67" s="12">
        <v>0.76</v>
      </c>
    </row>
    <row r="68" spans="1:9" x14ac:dyDescent="0.25">
      <c r="A68" s="9" t="s">
        <v>152</v>
      </c>
      <c r="B68" s="9" t="s">
        <v>158</v>
      </c>
      <c r="C68" s="9" t="s">
        <v>159</v>
      </c>
      <c r="D68" s="10">
        <v>9548507.6400000006</v>
      </c>
      <c r="E68" s="10">
        <v>24553305.359999999</v>
      </c>
      <c r="F68" s="10">
        <v>34101813</v>
      </c>
      <c r="G68" s="11">
        <v>0.72</v>
      </c>
      <c r="H68" s="12">
        <v>0.55000000000000004</v>
      </c>
    </row>
    <row r="69" spans="1:9" x14ac:dyDescent="0.25">
      <c r="A69" s="9" t="s">
        <v>152</v>
      </c>
      <c r="B69" s="9" t="s">
        <v>158</v>
      </c>
      <c r="C69" s="9" t="s">
        <v>160</v>
      </c>
      <c r="D69" s="10">
        <v>16402157.24</v>
      </c>
      <c r="E69" s="10">
        <v>42176975.759999998</v>
      </c>
      <c r="F69" s="10">
        <v>58579133</v>
      </c>
      <c r="G69" s="11">
        <v>0.72</v>
      </c>
      <c r="H69" s="12">
        <v>0.75</v>
      </c>
    </row>
    <row r="70" spans="1:9" x14ac:dyDescent="0.25">
      <c r="A70" s="9" t="s">
        <v>152</v>
      </c>
      <c r="B70" s="9" t="s">
        <v>161</v>
      </c>
      <c r="C70" s="9" t="s">
        <v>162</v>
      </c>
      <c r="D70" s="10">
        <v>9527250.5600000005</v>
      </c>
      <c r="E70" s="10">
        <v>40353642.439999998</v>
      </c>
      <c r="F70" s="10">
        <v>49880893</v>
      </c>
      <c r="G70" s="11">
        <v>0.80900000006014328</v>
      </c>
      <c r="H70" s="12">
        <v>0.75</v>
      </c>
    </row>
    <row r="71" spans="1:9" x14ac:dyDescent="0.25">
      <c r="A71" s="14" t="s">
        <v>163</v>
      </c>
      <c r="B71" s="14"/>
      <c r="C71" s="15" t="s">
        <v>164</v>
      </c>
      <c r="D71" s="16">
        <f>SUM(D2:D70)</f>
        <v>605616576.2700001</v>
      </c>
      <c r="E71" s="16">
        <f>SUM(E2:E70)</f>
        <v>532032558.65999997</v>
      </c>
      <c r="F71" s="16">
        <f>SUM(F2:F70)</f>
        <v>1137649135</v>
      </c>
      <c r="G71" s="17">
        <f t="shared" ref="G71" si="0">E71/F71</f>
        <v>0.4676596169169504</v>
      </c>
      <c r="H71" s="18">
        <f>(I71+E71)/F71</f>
        <v>0.49095847496073558</v>
      </c>
      <c r="I71" s="19">
        <f>SUM(I2:I70)</f>
        <v>26505925.700000003</v>
      </c>
    </row>
    <row r="72" spans="1:9" x14ac:dyDescent="0.25">
      <c r="I72" s="13">
        <f>SUM(I33,I16,I12)</f>
        <v>11142667.82</v>
      </c>
    </row>
    <row r="73" spans="1:9" x14ac:dyDescent="0.25">
      <c r="I73" s="13">
        <f>I71-I72</f>
        <v>15363257.880000003</v>
      </c>
    </row>
    <row r="74" spans="1:9" x14ac:dyDescent="0.25">
      <c r="C74" s="20" t="s">
        <v>165</v>
      </c>
      <c r="D74" s="21">
        <f>SUM(D3,D11,D12,D19,D20,D31,D37,D43,D45,D52,D54,D55,D58,D59,D60,D64,D65,D66,D69)</f>
        <v>489255736.85999995</v>
      </c>
      <c r="E74" s="21">
        <f t="shared" ref="E74:F74" si="1">SUM(E3,E11,E12,E19,E20,E31,E37,E43,E45,E52,E54,E55,E58,E59,E60,E64,E65,E66,E69)</f>
        <v>217795869.12</v>
      </c>
      <c r="F74" s="21">
        <f t="shared" si="1"/>
        <v>707051606</v>
      </c>
      <c r="G74" s="22">
        <f>E74/F74</f>
        <v>0.30803390766925154</v>
      </c>
      <c r="I74" s="23"/>
    </row>
    <row r="75" spans="1:9" x14ac:dyDescent="0.25">
      <c r="C75" s="20" t="s">
        <v>166</v>
      </c>
      <c r="D75" s="21">
        <f>SUM(D2,D4,D6,D10,D13,D14,D15,D23,D25,D27,D35,D38,D39,D40,D41,D44,D47,D48,D51,D53,D56,D57,D61,D68,D70)</f>
        <v>104723668.22000001</v>
      </c>
      <c r="E75" s="21">
        <f t="shared" ref="E75:F75" si="2">SUM(E2,E4,E6,E10,E13,E14,E15,E23,E25,E27,E35,E38,E39,E40,E41,E44,E47,E48,E51,E53,E56,E57,E61,E68,E70)</f>
        <v>301575901.75000006</v>
      </c>
      <c r="F75" s="21">
        <f t="shared" si="2"/>
        <v>406299570</v>
      </c>
      <c r="G75" s="22">
        <f t="shared" ref="G75:G76" si="3">E75/F75</f>
        <v>0.74225011301390265</v>
      </c>
    </row>
    <row r="76" spans="1:9" x14ac:dyDescent="0.25">
      <c r="C76" s="20" t="s">
        <v>167</v>
      </c>
      <c r="D76" s="21">
        <f>SUM(D5,D7,D8,D9,D16,D17,D18,D21,D22,D24,D26,D28,D29,D30,D32,D33,D34,D36,D42,D46,D49,D50,D62,D63,D67)</f>
        <v>11637171.189999999</v>
      </c>
      <c r="E76" s="21">
        <f t="shared" ref="E76:F76" si="4">SUM(E5,E7,E8,E9,E16,E17,E18,E21,E22,E24,E26,E28,E29,E30,E32,E33,E34,E36,E42,E46,E49,E50,E62,E63,E67)</f>
        <v>12660787.790000001</v>
      </c>
      <c r="F76" s="21">
        <f t="shared" si="4"/>
        <v>24297959</v>
      </c>
      <c r="G76" s="22">
        <f t="shared" si="3"/>
        <v>0.52106383873641404</v>
      </c>
    </row>
    <row r="77" spans="1:9" x14ac:dyDescent="0.25">
      <c r="C77" s="24"/>
      <c r="D77" s="19"/>
      <c r="E77" s="19"/>
      <c r="F77" s="19"/>
      <c r="G77" s="25"/>
    </row>
    <row r="78" spans="1:9" hidden="1" x14ac:dyDescent="0.25">
      <c r="C78" s="24" t="s">
        <v>168</v>
      </c>
      <c r="D78" s="19">
        <f>I72</f>
        <v>11142667.82</v>
      </c>
      <c r="E78" s="19"/>
      <c r="F78" s="19"/>
      <c r="G78" s="25"/>
    </row>
    <row r="79" spans="1:9" hidden="1" x14ac:dyDescent="0.25">
      <c r="C79" s="24" t="s">
        <v>169</v>
      </c>
      <c r="D79" s="19">
        <f>I73</f>
        <v>15363257.880000003</v>
      </c>
      <c r="E79" s="19"/>
      <c r="F79" s="19"/>
      <c r="G79" s="25"/>
    </row>
    <row r="80" spans="1:9" hidden="1" x14ac:dyDescent="0.25">
      <c r="C80" s="24"/>
      <c r="D80" s="19"/>
      <c r="E80" s="19"/>
      <c r="F80" s="19"/>
      <c r="G80" s="25"/>
    </row>
    <row r="81" spans="3:7" x14ac:dyDescent="0.25">
      <c r="C81" s="20" t="s">
        <v>170</v>
      </c>
      <c r="D81" s="21">
        <f>SUM(D3,D15,D22,D28,D33,D37,D43,D58)</f>
        <v>90703753.459999993</v>
      </c>
      <c r="E81" s="21">
        <f t="shared" ref="E81:F81" si="5">SUM(E3,E15,E22,E28,E33,E37,E43,E58)</f>
        <v>21398180.530000001</v>
      </c>
      <c r="F81" s="21">
        <f t="shared" si="5"/>
        <v>112101934</v>
      </c>
      <c r="G81" s="22">
        <f>E81/F81</f>
        <v>0.19088145731723061</v>
      </c>
    </row>
    <row r="82" spans="3:7" x14ac:dyDescent="0.25">
      <c r="C82" s="20" t="s">
        <v>171</v>
      </c>
      <c r="D82" s="21">
        <f>D71-D81</f>
        <v>514912822.81000012</v>
      </c>
      <c r="E82" s="21">
        <f>E71-E81</f>
        <v>510634378.13</v>
      </c>
      <c r="F82" s="21">
        <f>F71-F81</f>
        <v>1025547201</v>
      </c>
      <c r="G82" s="22">
        <f>E82/F82</f>
        <v>0.4979140673701668</v>
      </c>
    </row>
    <row r="83" spans="3:7" x14ac:dyDescent="0.25">
      <c r="D83" s="19"/>
      <c r="E83" s="19"/>
      <c r="F83" s="19"/>
      <c r="G83" s="23"/>
    </row>
    <row r="84" spans="3:7" x14ac:dyDescent="0.25">
      <c r="C84" s="24" t="s">
        <v>172</v>
      </c>
      <c r="D84" s="26">
        <v>447387711.49999994</v>
      </c>
      <c r="E84" s="26">
        <v>378478018.43000001</v>
      </c>
      <c r="F84" s="26">
        <v>825865730</v>
      </c>
      <c r="G84" s="27">
        <f>E84/F84</f>
        <v>0.45828032897066695</v>
      </c>
    </row>
    <row r="86" spans="3:7" x14ac:dyDescent="0.25">
      <c r="D86" s="13"/>
      <c r="E86" s="13"/>
      <c r="F86" s="13"/>
    </row>
  </sheetData>
  <mergeCells count="1">
    <mergeCell ref="A71:B71"/>
  </mergeCells>
  <pageMargins left="0.7" right="0.7" top="0.75" bottom="0.75" header="0.3" footer="0.3"/>
  <pageSetup scale="78" fitToHeight="0" orientation="landscape" r:id="rId1"/>
  <headerFooter>
    <oddHeader>&amp;C&amp;"-,Bold"&amp;12Summary of FY2020-21 Grant Applications Received on February 24,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Hoskinson, Jay</cp:lastModifiedBy>
  <dcterms:created xsi:type="dcterms:W3CDTF">2020-03-13T14:31:24Z</dcterms:created>
  <dcterms:modified xsi:type="dcterms:W3CDTF">2020-03-13T14:32:49Z</dcterms:modified>
</cp:coreProperties>
</file>