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is_E\Desktop\Working Files\"/>
    </mc:Choice>
  </mc:AlternateContent>
  <bookViews>
    <workbookView xWindow="120" yWindow="210" windowWidth="23895" windowHeight="11700"/>
  </bookViews>
  <sheets>
    <sheet name="IDEA PRESCHOOL FY18-19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Q30" i="1" l="1"/>
  <c r="P30" i="1" l="1"/>
  <c r="O36" i="1"/>
  <c r="Q15" i="1"/>
  <c r="P13" i="1" l="1"/>
  <c r="P48" i="1" l="1"/>
  <c r="O57" i="1" l="1"/>
  <c r="O27" i="1"/>
  <c r="O9" i="1"/>
  <c r="N62" i="1" l="1"/>
  <c r="N53" i="1"/>
  <c r="I32" i="1" l="1"/>
  <c r="J42" i="1" l="1"/>
  <c r="J4" i="1"/>
  <c r="I59" i="1" l="1"/>
  <c r="I13" i="1" l="1"/>
  <c r="H53" i="1" l="1"/>
  <c r="H47" i="1" l="1"/>
  <c r="H42" i="1"/>
  <c r="H13" i="1"/>
  <c r="D49" i="1" l="1"/>
  <c r="E49" i="1" s="1"/>
  <c r="D63" i="1" l="1"/>
  <c r="E63" i="1" s="1"/>
  <c r="D64" i="1"/>
  <c r="E64" i="1" s="1"/>
  <c r="L65" i="1" l="1"/>
  <c r="D59" i="1" l="1"/>
  <c r="E59" i="1" s="1"/>
  <c r="D61" i="1"/>
  <c r="E61" i="1" s="1"/>
  <c r="D3" i="1" l="1"/>
  <c r="D4" i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60" i="1"/>
  <c r="D47" i="1"/>
  <c r="E47" i="1" s="1"/>
  <c r="D48" i="1"/>
  <c r="E48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62" i="1"/>
  <c r="E62" i="1" s="1"/>
  <c r="D2" i="1"/>
  <c r="E2" i="1" s="1"/>
  <c r="E26" i="1" l="1"/>
  <c r="E4" i="1"/>
  <c r="E3" i="1"/>
  <c r="E60" i="1"/>
  <c r="D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C66" i="1"/>
  <c r="E66" i="1" l="1"/>
</calcChain>
</file>

<file path=xl/sharedStrings.xml><?xml version="1.0" encoding="utf-8"?>
<sst xmlns="http://schemas.openxmlformats.org/spreadsheetml/2006/main" count="161" uniqueCount="161">
  <si>
    <t>AU #</t>
  </si>
  <si>
    <t>AU Name</t>
  </si>
  <si>
    <t>Allocation</t>
  </si>
  <si>
    <t>Payments to Date</t>
  </si>
  <si>
    <t>Balance of Allocation</t>
  </si>
  <si>
    <t>Totals</t>
  </si>
  <si>
    <t>01010</t>
  </si>
  <si>
    <t>01020</t>
  </si>
  <si>
    <t>01030</t>
  </si>
  <si>
    <t>01040</t>
  </si>
  <si>
    <t>01070</t>
  </si>
  <si>
    <t>03010</t>
  </si>
  <si>
    <t>03020</t>
  </si>
  <si>
    <t>03030</t>
  </si>
  <si>
    <t>03040</t>
  </si>
  <si>
    <t>03060</t>
  </si>
  <si>
    <t>07010</t>
  </si>
  <si>
    <t>07020</t>
  </si>
  <si>
    <t>15010</t>
  </si>
  <si>
    <t>16010</t>
  </si>
  <si>
    <t>18010</t>
  </si>
  <si>
    <t>19010</t>
  </si>
  <si>
    <t>19205</t>
  </si>
  <si>
    <t>21020</t>
  </si>
  <si>
    <t>21030</t>
  </si>
  <si>
    <t>21040</t>
  </si>
  <si>
    <t>21050</t>
  </si>
  <si>
    <t>21060</t>
  </si>
  <si>
    <t>21080</t>
  </si>
  <si>
    <t>21085</t>
  </si>
  <si>
    <t>21090</t>
  </si>
  <si>
    <t>21490</t>
  </si>
  <si>
    <t>22010</t>
  </si>
  <si>
    <t>26011</t>
  </si>
  <si>
    <t>30011</t>
  </si>
  <si>
    <t>35010</t>
  </si>
  <si>
    <t>35020</t>
  </si>
  <si>
    <t>35030</t>
  </si>
  <si>
    <t>38010</t>
  </si>
  <si>
    <t>39031</t>
  </si>
  <si>
    <t>41010</t>
  </si>
  <si>
    <t>43010</t>
  </si>
  <si>
    <t>44020</t>
  </si>
  <si>
    <t>49010</t>
  </si>
  <si>
    <t>51010</t>
  </si>
  <si>
    <t>51020</t>
  </si>
  <si>
    <t>59010</t>
  </si>
  <si>
    <t>62040</t>
  </si>
  <si>
    <t>62050</t>
  </si>
  <si>
    <t>62060</t>
  </si>
  <si>
    <t>64043</t>
  </si>
  <si>
    <t>64053</t>
  </si>
  <si>
    <t>64093</t>
  </si>
  <si>
    <t>64103</t>
  </si>
  <si>
    <t>64123</t>
  </si>
  <si>
    <t>64133</t>
  </si>
  <si>
    <t>64143</t>
  </si>
  <si>
    <t>64153</t>
  </si>
  <si>
    <t>64160</t>
  </si>
  <si>
    <t>64163</t>
  </si>
  <si>
    <t>64193</t>
  </si>
  <si>
    <t>64200</t>
  </si>
  <si>
    <t>64203</t>
  </si>
  <si>
    <t>64205</t>
  </si>
  <si>
    <t>64213</t>
  </si>
  <si>
    <t>66050</t>
  </si>
  <si>
    <t>80010</t>
  </si>
  <si>
    <t/>
  </si>
  <si>
    <t>July
2018</t>
  </si>
  <si>
    <t>August
2018</t>
  </si>
  <si>
    <t>September
2018</t>
  </si>
  <si>
    <t>December
2018</t>
  </si>
  <si>
    <t>October
2018</t>
  </si>
  <si>
    <t>November
2018</t>
  </si>
  <si>
    <t>January
2019</t>
  </si>
  <si>
    <t>February
2019</t>
  </si>
  <si>
    <t>March
2019</t>
  </si>
  <si>
    <t>April
2019</t>
  </si>
  <si>
    <t>May
2019</t>
  </si>
  <si>
    <t>June
2019</t>
  </si>
  <si>
    <t>July
2019</t>
  </si>
  <si>
    <t>August
2019</t>
  </si>
  <si>
    <t>September
2019</t>
  </si>
  <si>
    <t>34010</t>
  </si>
  <si>
    <t>64233</t>
  </si>
  <si>
    <t>Colorado River BOCES</t>
  </si>
  <si>
    <t>October
2019</t>
  </si>
  <si>
    <t>November
2019</t>
  </si>
  <si>
    <t>December
2019</t>
  </si>
  <si>
    <t>January
2020</t>
  </si>
  <si>
    <t>February
2020</t>
  </si>
  <si>
    <t>March
2020</t>
  </si>
  <si>
    <t>April
2020</t>
  </si>
  <si>
    <t>May
2020</t>
  </si>
  <si>
    <t>June
2020</t>
  </si>
  <si>
    <t>July
2020</t>
  </si>
  <si>
    <t>August
2020</t>
  </si>
  <si>
    <t>September
2020</t>
  </si>
  <si>
    <t>Mapleton School District</t>
  </si>
  <si>
    <t>Adams 12 Five Star Schools</t>
  </si>
  <si>
    <t>Adams County School District 14</t>
  </si>
  <si>
    <t>Brighton School District 27J</t>
  </si>
  <si>
    <t>Westminster Public Schools</t>
  </si>
  <si>
    <t>Arapahoe County School District #1</t>
  </si>
  <si>
    <t>Sheridan School District 2</t>
  </si>
  <si>
    <t>Cherry Creek School District #5</t>
  </si>
  <si>
    <t>Arapahoe County School District 6</t>
  </si>
  <si>
    <t>Aurora Public Schools</t>
  </si>
  <si>
    <t>St. Vrain Valley School District RE-1J</t>
  </si>
  <si>
    <t>Boulder Valley School District Re-2</t>
  </si>
  <si>
    <t>Delta County Joint School District No. 50</t>
  </si>
  <si>
    <t>School District NO 1 in the City and County of Denver and State of Colorado</t>
  </si>
  <si>
    <t>Douglas County School District</t>
  </si>
  <si>
    <t>Eagle County School District Re-50 J</t>
  </si>
  <si>
    <t>Elbert County School District Elizabeth C-1</t>
  </si>
  <si>
    <t>Harrison School District Two</t>
  </si>
  <si>
    <t>Widefield School District 3</t>
  </si>
  <si>
    <t>El Paso County School District 8</t>
  </si>
  <si>
    <t>Colorado Springs School District 11</t>
  </si>
  <si>
    <t>El Paso County School District 12</t>
  </si>
  <si>
    <t>Academy School District 20</t>
  </si>
  <si>
    <t>Lewis-Palmer School District No. 38</t>
  </si>
  <si>
    <t>Falcon School District 49</t>
  </si>
  <si>
    <t>Weld County School District RE-3J</t>
  </si>
  <si>
    <t>School District Fremont RE1</t>
  </si>
  <si>
    <t>Gunnison Watershed School District</t>
  </si>
  <si>
    <t>Jefferson County School District R-1</t>
  </si>
  <si>
    <t>Durango School District 9-R</t>
  </si>
  <si>
    <t>Poudre School District</t>
  </si>
  <si>
    <t>Thompson School District R2J</t>
  </si>
  <si>
    <t>Estes Park School District R-3</t>
  </si>
  <si>
    <t>School District No. RE-1 Valley</t>
  </si>
  <si>
    <t>Mesa County Valley School District #51</t>
  </si>
  <si>
    <t>Moffat County School District 1</t>
  </si>
  <si>
    <t>Montrose County School District RE-1J</t>
  </si>
  <si>
    <t>Morgan County School District RE3 (INC)</t>
  </si>
  <si>
    <t>Aspen School District Re 1</t>
  </si>
  <si>
    <t>Pueblo School District No. 60</t>
  </si>
  <si>
    <t>Pueblo School District #70</t>
  </si>
  <si>
    <t>Summit School District RE 1</t>
  </si>
  <si>
    <t>Weld County School District Re-4</t>
  </si>
  <si>
    <t>Weld County School District RE-5J</t>
  </si>
  <si>
    <t>Weld County School District 6</t>
  </si>
  <si>
    <t>East Central BOCES</t>
  </si>
  <si>
    <t>Mount Evans BOCES</t>
  </si>
  <si>
    <t>Mountain BOCES</t>
  </si>
  <si>
    <t>Northeast Colorado Board of Cooperative Educational Services</t>
  </si>
  <si>
    <t>Northwest Colorado BOCES</t>
  </si>
  <si>
    <t>Pikes Peak BOCES</t>
  </si>
  <si>
    <t>San Juan Board of Cooperative Services</t>
  </si>
  <si>
    <t>San Luis Valley Combined Educators</t>
  </si>
  <si>
    <t>Santa Fe Trail BOCES</t>
  </si>
  <si>
    <t>South Central Board of Cooperative Educational Services</t>
  </si>
  <si>
    <t>Southeast Colorado Board of Cooperative Educational Services</t>
  </si>
  <si>
    <t>Uncompaghre BOCES</t>
  </si>
  <si>
    <t>Centennial Board of Cooperative Educational Services</t>
  </si>
  <si>
    <t>Ute Pass BOCES</t>
  </si>
  <si>
    <t>Rio Blanco BOCES</t>
  </si>
  <si>
    <t>Colorado School for the Deaf and Blind</t>
  </si>
  <si>
    <t>Colorado Charter School Institute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</si>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</sst>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;\(\$#,##0.00\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6" tint="0.39997558519241921"/>
        <bgColor rgb="FFC0C0C0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4" fillId="2" borderId="0"/>
    <xf numFmtId="0" fontId="6" fillId="2" borderId="0"/>
    <xf numFmtId="44" fontId="6" fillId="2" borderId="0" applyFont="0" applyFill="0" applyBorder="0" applyAlignment="0" applyProtection="0"/>
    <xf numFmtId="43" fontId="6" fillId="2" borderId="0" applyFont="0" applyFill="0" applyBorder="0" applyAlignment="0" applyProtection="0"/>
    <xf numFmtId="43" fontId="8" fillId="2" borderId="0" applyFont="0" applyFill="0" applyBorder="0" applyAlignment="0" applyProtection="0"/>
    <xf numFmtId="0" fontId="9" fillId="2" borderId="0"/>
    <xf numFmtId="43" fontId="9" fillId="2" borderId="0" applyFont="0" applyFill="0" applyBorder="0" applyAlignment="0" applyProtection="0"/>
    <xf numFmtId="43" fontId="9" fillId="2" borderId="0" applyFont="0" applyFill="0" applyBorder="0" applyAlignment="0" applyProtection="0"/>
    <xf numFmtId="44" fontId="9" fillId="2" borderId="0" applyFont="0" applyFill="0" applyBorder="0" applyAlignment="0" applyProtection="0"/>
    <xf numFmtId="44" fontId="9" fillId="2" borderId="0" applyFont="0" applyFill="0" applyBorder="0" applyAlignment="0" applyProtection="0"/>
    <xf numFmtId="0" fontId="10" fillId="2" borderId="0"/>
    <xf numFmtId="0" fontId="6" fillId="2" borderId="0"/>
    <xf numFmtId="0" fontId="9" fillId="2" borderId="0"/>
    <xf numFmtId="9" fontId="9" fillId="2" borderId="0" applyFont="0" applyFill="0" applyBorder="0" applyAlignment="0" applyProtection="0"/>
    <xf numFmtId="9" fontId="9" fillId="2" borderId="0" applyFont="0" applyFill="0" applyBorder="0" applyAlignment="0" applyProtection="0"/>
    <xf numFmtId="43" fontId="9" fillId="2" borderId="0" applyFont="0" applyFill="0" applyBorder="0" applyAlignment="0" applyProtection="0"/>
    <xf numFmtId="9" fontId="9" fillId="2" borderId="0" applyFont="0" applyFill="0" applyBorder="0" applyAlignment="0" applyProtection="0"/>
    <xf numFmtId="0" fontId="9" fillId="2" borderId="0" applyNumberFormat="0" applyFill="0" applyBorder="0" applyAlignment="0" applyProtection="0"/>
    <xf numFmtId="0" fontId="6" fillId="2" borderId="0"/>
    <xf numFmtId="0" fontId="6" fillId="2" borderId="0"/>
    <xf numFmtId="0" fontId="6" fillId="2" borderId="0"/>
    <xf numFmtId="0" fontId="12" fillId="2" borderId="0" applyNumberFormat="0" applyFill="0" applyBorder="0" applyAlignment="0" applyProtection="0"/>
    <xf numFmtId="43" fontId="9" fillId="2" borderId="0" applyFont="0" applyFill="0" applyBorder="0" applyAlignment="0" applyProtection="0"/>
    <xf numFmtId="0" fontId="6" fillId="2" borderId="0"/>
    <xf numFmtId="0" fontId="6" fillId="2" borderId="0"/>
    <xf numFmtId="40" fontId="11" fillId="2" borderId="0"/>
    <xf numFmtId="0" fontId="6" fillId="2" borderId="0"/>
    <xf numFmtId="0" fontId="6" fillId="2" borderId="0"/>
    <xf numFmtId="0" fontId="9" fillId="2" borderId="0"/>
    <xf numFmtId="43" fontId="9" fillId="2" borderId="0" applyFont="0" applyFill="0" applyBorder="0" applyAlignment="0" applyProtection="0"/>
    <xf numFmtId="43" fontId="9" fillId="2" borderId="0" applyFont="0" applyFill="0" applyBorder="0" applyAlignment="0" applyProtection="0"/>
    <xf numFmtId="44" fontId="9" fillId="2" borderId="0" applyFont="0" applyFill="0" applyBorder="0" applyAlignment="0" applyProtection="0"/>
    <xf numFmtId="44" fontId="9" fillId="2" borderId="0" applyFont="0" applyFill="0" applyBorder="0" applyAlignment="0" applyProtection="0"/>
    <xf numFmtId="0" fontId="9" fillId="2" borderId="0"/>
    <xf numFmtId="9" fontId="9" fillId="2" borderId="0" applyFont="0" applyFill="0" applyBorder="0" applyAlignment="0" applyProtection="0"/>
    <xf numFmtId="9" fontId="9" fillId="2" borderId="0" applyFont="0" applyFill="0" applyBorder="0" applyAlignment="0" applyProtection="0"/>
    <xf numFmtId="43" fontId="9" fillId="2" borderId="0" applyFont="0" applyFill="0" applyBorder="0" applyAlignment="0" applyProtection="0"/>
    <xf numFmtId="9" fontId="9" fillId="2" borderId="0" applyFont="0" applyFill="0" applyBorder="0" applyAlignment="0" applyProtection="0"/>
    <xf numFmtId="0" fontId="9" fillId="2" borderId="0" applyNumberFormat="0" applyFill="0" applyBorder="0" applyAlignment="0" applyProtection="0"/>
    <xf numFmtId="43" fontId="9" fillId="2" borderId="0" applyFont="0" applyFill="0" applyBorder="0" applyAlignment="0" applyProtection="0"/>
    <xf numFmtId="0" fontId="6" fillId="2" borderId="0"/>
    <xf numFmtId="0" fontId="6" fillId="2" borderId="0"/>
  </cellStyleXfs>
  <cellXfs count="17">
    <xf numFmtId="0" fontId="0" fillId="0" borderId="0" xfId="0"/>
    <xf numFmtId="164" fontId="2" fillId="2" borderId="2" xfId="0" applyNumberFormat="1" applyFont="1" applyFill="1" applyBorder="1" applyAlignment="1" applyProtection="1">
      <alignment horizontal="right" vertical="center" wrapText="1"/>
    </xf>
    <xf numFmtId="0" fontId="1" fillId="3" borderId="1" xfId="0" applyFont="1" applyFill="1" applyBorder="1" applyAlignment="1" applyProtection="1">
      <alignment horizontal="center" vertical="center"/>
    </xf>
    <xf numFmtId="49" fontId="3" fillId="4" borderId="5" xfId="42" quotePrefix="1" applyNumberFormat="1" applyFont="1" applyFill="1" applyBorder="1" applyAlignment="1">
      <alignment horizontal="center" vertical="center" wrapText="1"/>
    </xf>
    <xf numFmtId="165" fontId="3" fillId="4" borderId="5" xfId="4" quotePrefix="1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/>
    <xf numFmtId="164" fontId="2" fillId="2" borderId="0" xfId="0" applyNumberFormat="1" applyFont="1" applyFill="1" applyBorder="1" applyAlignment="1" applyProtection="1">
      <alignment horizontal="right" vertical="center" wrapText="1"/>
    </xf>
    <xf numFmtId="49" fontId="1" fillId="3" borderId="1" xfId="0" applyNumberFormat="1" applyFont="1" applyFill="1" applyBorder="1" applyAlignment="1" applyProtection="1">
      <alignment horizontal="center" vertical="center"/>
    </xf>
    <xf numFmtId="49" fontId="5" fillId="2" borderId="4" xfId="1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 applyProtection="1">
      <alignment vertical="center" wrapText="1"/>
    </xf>
    <xf numFmtId="49" fontId="7" fillId="2" borderId="0" xfId="0" applyNumberFormat="1" applyFont="1" applyFill="1" applyBorder="1" applyAlignment="1" applyProtection="1">
      <alignment vertical="center" wrapText="1"/>
    </xf>
    <xf numFmtId="49" fontId="0" fillId="0" borderId="0" xfId="0" applyNumberFormat="1"/>
    <xf numFmtId="49" fontId="3" fillId="4" borderId="3" xfId="0" applyNumberFormat="1" applyFont="1" applyFill="1" applyBorder="1" applyAlignment="1">
      <alignment horizontal="center"/>
    </xf>
    <xf numFmtId="49" fontId="3" fillId="4" borderId="3" xfId="0" applyNumberFormat="1" applyFont="1" applyFill="1" applyBorder="1"/>
    <xf numFmtId="49" fontId="0" fillId="0" borderId="0" xfId="0" applyNumberFormat="1" applyAlignment="1">
      <alignment horizontal="center"/>
    </xf>
    <xf numFmtId="39" fontId="0" fillId="0" borderId="0" xfId="0" applyNumberFormat="1"/>
    <xf numFmtId="164" fontId="2" fillId="0" borderId="0" xfId="0" applyNumberFormat="1" applyFont="1" applyFill="1" applyBorder="1" applyAlignment="1" applyProtection="1">
      <alignment horizontal="right" vertical="center" wrapText="1"/>
    </xf>
  </cellXfs>
  <cellStyles count="43">
    <cellStyle name="Comma 2" xfId="5"/>
    <cellStyle name="Comma 2 2" xfId="8"/>
    <cellStyle name="Comma 2 2 2" xfId="31"/>
    <cellStyle name="Comma 3" xfId="16"/>
    <cellStyle name="Comma 3 2" xfId="37"/>
    <cellStyle name="Comma 4" xfId="23"/>
    <cellStyle name="Comma 4 2" xfId="40"/>
    <cellStyle name="Comma 5" xfId="7"/>
    <cellStyle name="Comma 5 2" xfId="30"/>
    <cellStyle name="Comma 6" xfId="4"/>
    <cellStyle name="Currency 2" xfId="10"/>
    <cellStyle name="Currency 2 2" xfId="33"/>
    <cellStyle name="Currency 3" xfId="9"/>
    <cellStyle name="Currency 3 2" xfId="32"/>
    <cellStyle name="Currency 4" xfId="3"/>
    <cellStyle name="Hyperlink 2" xfId="22"/>
    <cellStyle name="Normal" xfId="0" builtinId="0"/>
    <cellStyle name="Normal 10" xfId="27"/>
    <cellStyle name="Normal 10 2" xfId="28"/>
    <cellStyle name="Normal 11" xfId="6"/>
    <cellStyle name="Normal 12" xfId="29"/>
    <cellStyle name="Normal 13" xfId="2"/>
    <cellStyle name="Normal 14" xfId="41"/>
    <cellStyle name="Normal 15" xfId="42"/>
    <cellStyle name="Normal 2" xfId="11"/>
    <cellStyle name="Normal 2 2" xfId="26"/>
    <cellStyle name="Normal 3" xfId="12"/>
    <cellStyle name="Normal 3 2" xfId="13"/>
    <cellStyle name="Normal 3 2 2" xfId="34"/>
    <cellStyle name="Normal 4" xfId="18"/>
    <cellStyle name="Normal 4 2" xfId="39"/>
    <cellStyle name="Normal 5" xfId="19"/>
    <cellStyle name="Normal 6" xfId="20"/>
    <cellStyle name="Normal 7" xfId="21"/>
    <cellStyle name="Normal 8" xfId="24"/>
    <cellStyle name="Normal 9" xfId="25"/>
    <cellStyle name="Normal_Sheet1" xfId="1"/>
    <cellStyle name="Percent 2" xfId="15"/>
    <cellStyle name="Percent 2 2" xfId="36"/>
    <cellStyle name="Percent 3" xfId="17"/>
    <cellStyle name="Percent 3 2" xfId="38"/>
    <cellStyle name="Percent 4" xfId="14"/>
    <cellStyle name="Percent 4 2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A9" t="str">
            <v>01010</v>
          </cell>
          <cell r="B9" t="str">
            <v>397D</v>
          </cell>
          <cell r="C9">
            <v>3735</v>
          </cell>
        </row>
        <row r="10">
          <cell r="A10" t="str">
            <v>01020</v>
          </cell>
          <cell r="B10" t="str">
            <v>397D</v>
          </cell>
          <cell r="C10">
            <v>10217</v>
          </cell>
        </row>
        <row r="11">
          <cell r="A11" t="str">
            <v>01030</v>
          </cell>
          <cell r="B11" t="str">
            <v>397D</v>
          </cell>
          <cell r="C11">
            <v>3383</v>
          </cell>
        </row>
        <row r="12">
          <cell r="A12" t="str">
            <v>03010</v>
          </cell>
          <cell r="B12" t="str">
            <v>397D</v>
          </cell>
          <cell r="C12">
            <v>1851</v>
          </cell>
        </row>
        <row r="13">
          <cell r="A13" t="str">
            <v>03020</v>
          </cell>
          <cell r="B13" t="str">
            <v>397D</v>
          </cell>
          <cell r="C13">
            <v>2177</v>
          </cell>
        </row>
        <row r="14">
          <cell r="A14" t="str">
            <v>03030</v>
          </cell>
          <cell r="B14" t="str">
            <v>397D</v>
          </cell>
          <cell r="C14">
            <v>11344</v>
          </cell>
        </row>
        <row r="15">
          <cell r="A15" t="str">
            <v>03060</v>
          </cell>
          <cell r="B15" t="str">
            <v>397D</v>
          </cell>
          <cell r="C15">
            <v>21422</v>
          </cell>
        </row>
        <row r="16">
          <cell r="A16" t="str">
            <v>07020</v>
          </cell>
          <cell r="B16" t="str">
            <v>397D</v>
          </cell>
          <cell r="C16">
            <v>8786</v>
          </cell>
        </row>
        <row r="17">
          <cell r="A17" t="str">
            <v>16010</v>
          </cell>
          <cell r="B17" t="str">
            <v>397D</v>
          </cell>
          <cell r="C17">
            <v>5443</v>
          </cell>
        </row>
        <row r="18">
          <cell r="A18" t="str">
            <v>18010</v>
          </cell>
          <cell r="B18" t="str">
            <v>397D</v>
          </cell>
          <cell r="C18">
            <v>5985</v>
          </cell>
        </row>
        <row r="19">
          <cell r="A19" t="str">
            <v>19205</v>
          </cell>
          <cell r="B19" t="str">
            <v>397D</v>
          </cell>
          <cell r="C19">
            <v>14070</v>
          </cell>
        </row>
        <row r="20">
          <cell r="A20" t="str">
            <v>21020</v>
          </cell>
          <cell r="B20" t="str">
            <v>397D</v>
          </cell>
          <cell r="C20">
            <v>6273</v>
          </cell>
        </row>
        <row r="21">
          <cell r="A21" t="str">
            <v>21040</v>
          </cell>
          <cell r="B21" t="str">
            <v>397D</v>
          </cell>
          <cell r="C21">
            <v>5156</v>
          </cell>
        </row>
        <row r="22">
          <cell r="A22" t="str">
            <v>21050</v>
          </cell>
          <cell r="B22" t="str">
            <v>397D</v>
          </cell>
          <cell r="C22">
            <v>13785</v>
          </cell>
        </row>
        <row r="23">
          <cell r="A23" t="str">
            <v>21050</v>
          </cell>
          <cell r="B23" t="str">
            <v>397D</v>
          </cell>
          <cell r="C23">
            <v>8081</v>
          </cell>
        </row>
        <row r="24">
          <cell r="A24" t="str">
            <v>21090</v>
          </cell>
          <cell r="B24" t="str">
            <v>397D</v>
          </cell>
          <cell r="C24">
            <v>2471</v>
          </cell>
        </row>
        <row r="25">
          <cell r="A25" t="str">
            <v>30011</v>
          </cell>
          <cell r="B25" t="str">
            <v>397D</v>
          </cell>
          <cell r="C25">
            <v>10582</v>
          </cell>
        </row>
        <row r="26">
          <cell r="A26" t="str">
            <v>35020</v>
          </cell>
          <cell r="B26" t="str">
            <v>397D</v>
          </cell>
          <cell r="C26">
            <v>5938</v>
          </cell>
        </row>
        <row r="27">
          <cell r="A27" t="str">
            <v>38010</v>
          </cell>
          <cell r="B27" t="str">
            <v>397D</v>
          </cell>
          <cell r="C27">
            <v>6923</v>
          </cell>
        </row>
        <row r="28">
          <cell r="A28" t="str">
            <v>51020</v>
          </cell>
          <cell r="B28" t="str">
            <v>397D</v>
          </cell>
          <cell r="C28">
            <v>1356</v>
          </cell>
        </row>
        <row r="29">
          <cell r="A29" t="str">
            <v>59010</v>
          </cell>
          <cell r="B29" t="str">
            <v>397D</v>
          </cell>
          <cell r="C29">
            <v>1047</v>
          </cell>
        </row>
        <row r="30">
          <cell r="A30" t="str">
            <v>62060</v>
          </cell>
          <cell r="B30" t="str">
            <v>397D</v>
          </cell>
          <cell r="C30">
            <v>7868</v>
          </cell>
        </row>
        <row r="31">
          <cell r="A31" t="str">
            <v>64043</v>
          </cell>
          <cell r="B31" t="str">
            <v>397D</v>
          </cell>
          <cell r="C31">
            <v>4323</v>
          </cell>
        </row>
        <row r="32">
          <cell r="A32" t="str">
            <v>64053</v>
          </cell>
          <cell r="B32" t="str">
            <v>397D</v>
          </cell>
          <cell r="C32">
            <v>10239</v>
          </cell>
        </row>
        <row r="33">
          <cell r="A33" t="str">
            <v>64093</v>
          </cell>
          <cell r="B33" t="str">
            <v>397D</v>
          </cell>
          <cell r="C33">
            <v>6833</v>
          </cell>
        </row>
        <row r="34">
          <cell r="A34" t="str">
            <v>64103</v>
          </cell>
          <cell r="B34" t="str">
            <v>397D</v>
          </cell>
          <cell r="C34">
            <v>3964</v>
          </cell>
        </row>
        <row r="35">
          <cell r="A35" t="str">
            <v>64143</v>
          </cell>
          <cell r="B35" t="str">
            <v>397D</v>
          </cell>
          <cell r="C35">
            <v>3846</v>
          </cell>
        </row>
        <row r="36">
          <cell r="A36" t="str">
            <v>64153</v>
          </cell>
          <cell r="B36" t="str">
            <v>397D</v>
          </cell>
          <cell r="C36">
            <v>4996</v>
          </cell>
        </row>
        <row r="37">
          <cell r="A37" t="str">
            <v>64193</v>
          </cell>
          <cell r="B37" t="str">
            <v>397D</v>
          </cell>
          <cell r="C37">
            <v>7010</v>
          </cell>
        </row>
        <row r="38">
          <cell r="A38" t="str">
            <v>64203</v>
          </cell>
          <cell r="B38" t="str">
            <v>397D</v>
          </cell>
          <cell r="C38">
            <v>3563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73"/>
  <sheetViews>
    <sheetView tabSelected="1" workbookViewId="0">
      <pane xSplit="5" ySplit="1" topLeftCell="Q50" activePane="bottomRight" state="frozen"/>
      <selection pane="topRight" activeCell="F1" sqref="F1"/>
      <selection pane="bottomLeft" activeCell="A2" sqref="A2"/>
      <selection pane="bottomRight" activeCell="R56" sqref="R56"/>
    </sheetView>
  </sheetViews>
  <sheetFormatPr defaultRowHeight="15" x14ac:dyDescent="0.25"/>
  <cols>
    <col min="1" max="1" width="14.140625" style="14" customWidth="1"/>
    <col min="2" max="2" width="24.28515625" style="11" customWidth="1"/>
    <col min="3" max="3" width="23.28515625" customWidth="1"/>
    <col min="4" max="4" width="19.42578125" customWidth="1"/>
    <col min="5" max="5" width="18.85546875" bestFit="1" customWidth="1"/>
    <col min="6" max="10" width="14.140625" customWidth="1"/>
    <col min="11" max="11" width="15.28515625" customWidth="1"/>
    <col min="12" max="20" width="14.140625" customWidth="1"/>
    <col min="22" max="22" width="9.85546875" bestFit="1" customWidth="1"/>
    <col min="23" max="23" width="9.5703125" bestFit="1" customWidth="1"/>
    <col min="32" max="32" width="10.28515625" bestFit="1" customWidth="1"/>
  </cols>
  <sheetData>
    <row r="1" spans="1:32" ht="33" customHeight="1" thickBot="1" x14ac:dyDescent="0.3">
      <c r="A1" s="7" t="s">
        <v>0</v>
      </c>
      <c r="B1" s="7" t="s">
        <v>1</v>
      </c>
      <c r="C1" s="2" t="s">
        <v>2</v>
      </c>
      <c r="D1" s="2" t="s">
        <v>3</v>
      </c>
      <c r="E1" s="2" t="s">
        <v>4</v>
      </c>
      <c r="F1" s="3" t="s">
        <v>68</v>
      </c>
      <c r="G1" s="3" t="s">
        <v>69</v>
      </c>
      <c r="H1" s="3" t="s">
        <v>70</v>
      </c>
      <c r="I1" s="3" t="s">
        <v>72</v>
      </c>
      <c r="J1" s="3" t="s">
        <v>73</v>
      </c>
      <c r="K1" s="3" t="s">
        <v>71</v>
      </c>
      <c r="L1" s="3" t="s">
        <v>74</v>
      </c>
      <c r="M1" s="3" t="s">
        <v>75</v>
      </c>
      <c r="N1" s="3" t="s">
        <v>76</v>
      </c>
      <c r="O1" s="4" t="s">
        <v>77</v>
      </c>
      <c r="P1" s="3" t="s">
        <v>78</v>
      </c>
      <c r="Q1" s="3" t="s">
        <v>79</v>
      </c>
      <c r="R1" s="3" t="s">
        <v>80</v>
      </c>
      <c r="S1" s="3" t="s">
        <v>81</v>
      </c>
      <c r="T1" s="3" t="s">
        <v>82</v>
      </c>
      <c r="U1" s="3" t="s">
        <v>86</v>
      </c>
      <c r="V1" s="3" t="s">
        <v>87</v>
      </c>
      <c r="W1" s="3" t="s">
        <v>88</v>
      </c>
      <c r="X1" s="3" t="s">
        <v>89</v>
      </c>
      <c r="Y1" s="3" t="s">
        <v>90</v>
      </c>
      <c r="Z1" s="3" t="s">
        <v>91</v>
      </c>
      <c r="AA1" s="3" t="s">
        <v>92</v>
      </c>
      <c r="AB1" s="3" t="s">
        <v>93</v>
      </c>
      <c r="AC1" s="3" t="s">
        <v>94</v>
      </c>
      <c r="AD1" s="3" t="s">
        <v>95</v>
      </c>
      <c r="AE1" s="3" t="s">
        <v>96</v>
      </c>
      <c r="AF1" s="3" t="s">
        <v>97</v>
      </c>
    </row>
    <row r="2" spans="1:32" x14ac:dyDescent="0.25">
      <c r="A2" s="8" t="s">
        <v>6</v>
      </c>
      <c r="B2" s="9" t="s">
        <v>98</v>
      </c>
      <c r="C2" s="1">
        <v>40960</v>
      </c>
      <c r="D2" s="1">
        <f>SUM(F2:T2)</f>
        <v>33246</v>
      </c>
      <c r="E2" s="1">
        <f>C2-D2</f>
        <v>7714</v>
      </c>
      <c r="F2" s="1"/>
      <c r="G2" s="1"/>
      <c r="H2" s="1"/>
      <c r="I2" s="1"/>
      <c r="J2" s="1">
        <v>4997</v>
      </c>
      <c r="K2" s="1">
        <v>4036</v>
      </c>
      <c r="L2" s="1"/>
      <c r="M2" s="1">
        <v>4035</v>
      </c>
      <c r="N2" s="1">
        <v>6046</v>
      </c>
      <c r="O2" s="1">
        <v>2025</v>
      </c>
      <c r="P2" s="1">
        <v>4036</v>
      </c>
      <c r="Q2" s="1">
        <v>4035</v>
      </c>
      <c r="R2" s="1">
        <v>4036</v>
      </c>
      <c r="S2" s="1">
        <v>0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30" x14ac:dyDescent="0.25">
      <c r="A3" s="8" t="s">
        <v>7</v>
      </c>
      <c r="B3" s="9" t="s">
        <v>99</v>
      </c>
      <c r="C3" s="1">
        <v>131507</v>
      </c>
      <c r="D3" s="1">
        <f t="shared" ref="D3:D64" si="0">SUM(F3:T3)</f>
        <v>118770</v>
      </c>
      <c r="E3" s="1">
        <f t="shared" ref="E3:E64" si="1">C3-D3</f>
        <v>12737</v>
      </c>
      <c r="F3" s="1"/>
      <c r="G3" s="1"/>
      <c r="H3" s="1"/>
      <c r="I3" s="1">
        <v>10671</v>
      </c>
      <c r="J3" s="1">
        <v>10081</v>
      </c>
      <c r="K3" s="1">
        <v>10080</v>
      </c>
      <c r="L3" s="1">
        <v>10081</v>
      </c>
      <c r="M3" s="1">
        <v>11284</v>
      </c>
      <c r="N3" s="1"/>
      <c r="O3" s="1"/>
      <c r="P3" s="1"/>
      <c r="Q3" s="1"/>
      <c r="R3" s="1">
        <v>8564</v>
      </c>
      <c r="S3" s="1">
        <v>58009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30" x14ac:dyDescent="0.25">
      <c r="A4" s="8" t="s">
        <v>8</v>
      </c>
      <c r="B4" s="9" t="s">
        <v>100</v>
      </c>
      <c r="C4" s="1">
        <v>50567</v>
      </c>
      <c r="D4" s="1">
        <f t="shared" si="0"/>
        <v>33769</v>
      </c>
      <c r="E4" s="1">
        <f t="shared" si="1"/>
        <v>16798</v>
      </c>
      <c r="F4" s="1"/>
      <c r="G4" s="1"/>
      <c r="H4" s="1"/>
      <c r="I4" s="1">
        <v>2548</v>
      </c>
      <c r="J4" s="1">
        <f>1305+3547+3530</f>
        <v>8382</v>
      </c>
      <c r="K4" s="1">
        <v>122</v>
      </c>
      <c r="L4" s="1">
        <v>3041</v>
      </c>
      <c r="M4" s="1">
        <v>3041</v>
      </c>
      <c r="N4" s="1">
        <v>3042</v>
      </c>
      <c r="O4" s="1">
        <v>3042</v>
      </c>
      <c r="P4" s="1">
        <v>3043</v>
      </c>
      <c r="Q4" s="1">
        <v>3042</v>
      </c>
      <c r="R4" s="1">
        <v>3346</v>
      </c>
      <c r="S4" s="1">
        <v>1120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30" x14ac:dyDescent="0.25">
      <c r="A5" s="8" t="s">
        <v>9</v>
      </c>
      <c r="B5" s="9" t="s">
        <v>101</v>
      </c>
      <c r="C5" s="1">
        <v>34116</v>
      </c>
      <c r="D5" s="1">
        <f t="shared" si="0"/>
        <v>199</v>
      </c>
      <c r="E5" s="1">
        <f t="shared" si="1"/>
        <v>33917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v>199</v>
      </c>
      <c r="S5" s="1">
        <v>0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30" x14ac:dyDescent="0.25">
      <c r="A6" s="8" t="s">
        <v>10</v>
      </c>
      <c r="B6" s="9" t="s">
        <v>102</v>
      </c>
      <c r="C6" s="1">
        <v>56267</v>
      </c>
      <c r="D6" s="1">
        <f t="shared" si="0"/>
        <v>34501.599999999999</v>
      </c>
      <c r="E6" s="1">
        <f t="shared" si="1"/>
        <v>21765.4</v>
      </c>
      <c r="F6" s="1"/>
      <c r="G6" s="1"/>
      <c r="H6" s="1"/>
      <c r="I6" s="1"/>
      <c r="J6" s="1"/>
      <c r="K6" s="1"/>
      <c r="L6" s="1"/>
      <c r="M6" s="1">
        <v>3946</v>
      </c>
      <c r="N6" s="1">
        <v>4019</v>
      </c>
      <c r="O6" s="1">
        <v>4199</v>
      </c>
      <c r="P6" s="1">
        <v>8496</v>
      </c>
      <c r="Q6" s="1">
        <v>1885</v>
      </c>
      <c r="R6" s="1">
        <v>0</v>
      </c>
      <c r="S6" s="1">
        <v>11956.6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30" x14ac:dyDescent="0.25">
      <c r="A7" s="8" t="s">
        <v>11</v>
      </c>
      <c r="B7" s="9" t="s">
        <v>103</v>
      </c>
      <c r="C7" s="1">
        <v>32912</v>
      </c>
      <c r="D7" s="1">
        <f t="shared" si="0"/>
        <v>27133</v>
      </c>
      <c r="E7" s="1">
        <f t="shared" si="1"/>
        <v>5779</v>
      </c>
      <c r="F7" s="1"/>
      <c r="G7" s="1"/>
      <c r="H7" s="1"/>
      <c r="I7" s="1"/>
      <c r="J7" s="1"/>
      <c r="K7" s="1">
        <v>366</v>
      </c>
      <c r="L7" s="1">
        <v>2727</v>
      </c>
      <c r="M7" s="1">
        <v>2727</v>
      </c>
      <c r="N7" s="1">
        <v>2726</v>
      </c>
      <c r="O7" s="1">
        <v>2726</v>
      </c>
      <c r="P7" s="1">
        <v>4733</v>
      </c>
      <c r="Q7" s="1">
        <v>4149</v>
      </c>
      <c r="R7" s="1">
        <v>2727</v>
      </c>
      <c r="S7" s="1">
        <v>4252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8" t="s">
        <v>12</v>
      </c>
      <c r="B8" s="9" t="s">
        <v>104</v>
      </c>
      <c r="C8" s="1">
        <v>12815</v>
      </c>
      <c r="D8" s="1">
        <f t="shared" si="0"/>
        <v>12814.32</v>
      </c>
      <c r="E8" s="1">
        <f t="shared" si="1"/>
        <v>0.68000000000029104</v>
      </c>
      <c r="F8" s="1"/>
      <c r="G8" s="1"/>
      <c r="H8" s="1"/>
      <c r="I8" s="1">
        <v>1570</v>
      </c>
      <c r="K8" s="1">
        <v>3393</v>
      </c>
      <c r="L8" s="1"/>
      <c r="N8" s="1">
        <v>3349</v>
      </c>
      <c r="O8" s="1"/>
      <c r="P8" s="1">
        <v>2279</v>
      </c>
      <c r="Q8" s="1"/>
      <c r="R8" s="1">
        <v>1962.32</v>
      </c>
      <c r="S8" s="1">
        <v>261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30" x14ac:dyDescent="0.25">
      <c r="A9" s="8" t="s">
        <v>13</v>
      </c>
      <c r="B9" s="9" t="s">
        <v>105</v>
      </c>
      <c r="C9" s="1">
        <v>148700</v>
      </c>
      <c r="D9" s="1">
        <f t="shared" si="0"/>
        <v>130205</v>
      </c>
      <c r="E9" s="1">
        <f t="shared" si="1"/>
        <v>18495</v>
      </c>
      <c r="F9" s="1"/>
      <c r="G9" s="1"/>
      <c r="H9" s="1"/>
      <c r="I9" s="1">
        <v>22139</v>
      </c>
      <c r="J9" s="1">
        <v>13864</v>
      </c>
      <c r="K9" s="1">
        <v>13460</v>
      </c>
      <c r="L9" s="1">
        <v>13460</v>
      </c>
      <c r="M9" s="1">
        <v>13460</v>
      </c>
      <c r="N9" s="1"/>
      <c r="O9" s="1">
        <f>13460+13460</f>
        <v>26920</v>
      </c>
      <c r="P9" s="1"/>
      <c r="Q9" s="1">
        <v>26902</v>
      </c>
      <c r="R9" s="1">
        <v>0</v>
      </c>
      <c r="S9" s="1">
        <v>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30" x14ac:dyDescent="0.25">
      <c r="A10" s="8" t="s">
        <v>14</v>
      </c>
      <c r="B10" s="9" t="s">
        <v>106</v>
      </c>
      <c r="C10" s="1">
        <v>65462</v>
      </c>
      <c r="D10" s="1">
        <f t="shared" si="0"/>
        <v>61625.9</v>
      </c>
      <c r="E10" s="1">
        <f t="shared" si="1"/>
        <v>3836.0999999999985</v>
      </c>
      <c r="F10" s="1"/>
      <c r="G10" s="1"/>
      <c r="H10" s="1"/>
      <c r="I10" s="1">
        <v>4273</v>
      </c>
      <c r="J10" s="1">
        <v>5691</v>
      </c>
      <c r="K10" s="1">
        <v>5673</v>
      </c>
      <c r="L10" s="1">
        <v>5939</v>
      </c>
      <c r="M10" s="1">
        <v>5739</v>
      </c>
      <c r="N10" s="1">
        <v>5687</v>
      </c>
      <c r="O10" s="1">
        <v>5691</v>
      </c>
      <c r="P10" s="1">
        <v>5691</v>
      </c>
      <c r="Q10" s="1">
        <v>5669</v>
      </c>
      <c r="R10" s="1">
        <v>5929</v>
      </c>
      <c r="S10" s="1">
        <v>5643.9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8" t="s">
        <v>15</v>
      </c>
      <c r="B11" s="9" t="s">
        <v>107</v>
      </c>
      <c r="C11" s="1">
        <v>196418</v>
      </c>
      <c r="D11" s="1">
        <f t="shared" si="0"/>
        <v>146623</v>
      </c>
      <c r="E11" s="1">
        <f t="shared" si="1"/>
        <v>49795</v>
      </c>
      <c r="F11" s="1"/>
      <c r="G11" s="1"/>
      <c r="H11" s="1"/>
      <c r="I11" s="1"/>
      <c r="J11" s="1"/>
      <c r="K11" s="1">
        <v>28084</v>
      </c>
      <c r="L11" s="1">
        <v>18922</v>
      </c>
      <c r="M11" s="1">
        <v>19832</v>
      </c>
      <c r="N11" s="1">
        <v>18373</v>
      </c>
      <c r="O11" s="1">
        <v>21513</v>
      </c>
      <c r="P11" s="1">
        <v>19938</v>
      </c>
      <c r="Q11" s="1">
        <v>19961</v>
      </c>
      <c r="R11" s="1">
        <v>0</v>
      </c>
      <c r="S11" s="1">
        <v>0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30" x14ac:dyDescent="0.25">
      <c r="A12" s="8" t="s">
        <v>16</v>
      </c>
      <c r="B12" s="9" t="s">
        <v>108</v>
      </c>
      <c r="C12" s="1">
        <v>61635</v>
      </c>
      <c r="D12" s="1">
        <f t="shared" si="0"/>
        <v>29393</v>
      </c>
      <c r="E12" s="1">
        <f t="shared" si="1"/>
        <v>32242</v>
      </c>
      <c r="F12" s="1"/>
      <c r="G12" s="1"/>
      <c r="H12" s="1"/>
      <c r="I12" s="1"/>
      <c r="J12" s="1"/>
      <c r="K12" s="1">
        <v>3229</v>
      </c>
      <c r="L12" s="1"/>
      <c r="M12" s="1"/>
      <c r="N12" s="1"/>
      <c r="O12" s="1">
        <v>15698</v>
      </c>
      <c r="P12" s="1"/>
      <c r="Q12" s="1">
        <v>10466</v>
      </c>
      <c r="R12" s="1">
        <v>0</v>
      </c>
      <c r="S12" s="1"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30" x14ac:dyDescent="0.25">
      <c r="A13" s="8" t="s">
        <v>17</v>
      </c>
      <c r="B13" s="9" t="s">
        <v>109</v>
      </c>
      <c r="C13" s="1">
        <v>116393</v>
      </c>
      <c r="D13" s="1">
        <f t="shared" si="0"/>
        <v>112084</v>
      </c>
      <c r="E13" s="1">
        <f t="shared" si="1"/>
        <v>4309</v>
      </c>
      <c r="F13" s="1"/>
      <c r="G13" s="1"/>
      <c r="H13" s="1">
        <f>17257-2684</f>
        <v>14573</v>
      </c>
      <c r="I13" s="1">
        <f>2175+10158</f>
        <v>12333</v>
      </c>
      <c r="J13" s="1">
        <v>11731</v>
      </c>
      <c r="K13" s="1">
        <v>10562</v>
      </c>
      <c r="L13" s="1">
        <v>9689</v>
      </c>
      <c r="M13" s="1">
        <v>10833</v>
      </c>
      <c r="N13" s="1"/>
      <c r="O13" s="1">
        <v>9851</v>
      </c>
      <c r="P13" s="1">
        <f>11440+10239</f>
        <v>21679</v>
      </c>
      <c r="Q13" s="1">
        <v>10833</v>
      </c>
      <c r="R13" s="1">
        <v>0</v>
      </c>
      <c r="S13" s="1"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30" x14ac:dyDescent="0.25">
      <c r="A14" s="8" t="s">
        <v>18</v>
      </c>
      <c r="B14" s="9" t="s">
        <v>110</v>
      </c>
      <c r="C14" s="1">
        <v>44328</v>
      </c>
      <c r="D14" s="1">
        <f t="shared" si="0"/>
        <v>0</v>
      </c>
      <c r="E14" s="1">
        <f t="shared" si="1"/>
        <v>44328</v>
      </c>
      <c r="F14" s="1"/>
      <c r="G14" s="1"/>
      <c r="H14" s="1"/>
      <c r="I14" s="1"/>
      <c r="J14" s="1"/>
      <c r="K14" s="1"/>
      <c r="L14" s="1"/>
      <c r="M14" s="1"/>
      <c r="N14" s="1">
        <v>33351</v>
      </c>
      <c r="O14" s="1">
        <v>-33351</v>
      </c>
      <c r="P14" s="1"/>
      <c r="Q14" s="1"/>
      <c r="R14" s="1">
        <v>0</v>
      </c>
      <c r="S14" s="1"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60" x14ac:dyDescent="0.25">
      <c r="A15" s="8" t="s">
        <v>19</v>
      </c>
      <c r="B15" s="9" t="s">
        <v>111</v>
      </c>
      <c r="C15" s="1">
        <v>383729</v>
      </c>
      <c r="D15" s="1">
        <f t="shared" si="0"/>
        <v>352717</v>
      </c>
      <c r="E15" s="1">
        <f>C15-D15</f>
        <v>31012</v>
      </c>
      <c r="F15" s="1"/>
      <c r="G15" s="1"/>
      <c r="H15" s="1"/>
      <c r="I15" s="1">
        <v>20059</v>
      </c>
      <c r="J15" s="1"/>
      <c r="K15" s="1"/>
      <c r="L15" s="1"/>
      <c r="M15" s="1"/>
      <c r="N15" s="1"/>
      <c r="O15" s="1"/>
      <c r="P15" s="1">
        <v>252214</v>
      </c>
      <c r="Q15" s="1">
        <f>37610+42834</f>
        <v>80444</v>
      </c>
      <c r="R15" s="1">
        <v>0</v>
      </c>
      <c r="S15" s="1"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30" x14ac:dyDescent="0.25">
      <c r="A16" s="8" t="s">
        <v>20</v>
      </c>
      <c r="B16" s="9" t="s">
        <v>112</v>
      </c>
      <c r="C16" s="1">
        <v>108769</v>
      </c>
      <c r="D16" s="1">
        <f t="shared" si="0"/>
        <v>99164</v>
      </c>
      <c r="E16" s="1">
        <f t="shared" si="1"/>
        <v>9605</v>
      </c>
      <c r="F16" s="1"/>
      <c r="G16" s="1"/>
      <c r="H16" s="1"/>
      <c r="I16" s="1">
        <v>14258</v>
      </c>
      <c r="J16" s="1">
        <v>9036</v>
      </c>
      <c r="K16" s="1">
        <v>9523</v>
      </c>
      <c r="L16" s="1">
        <v>9523</v>
      </c>
      <c r="M16" s="1">
        <v>10783</v>
      </c>
      <c r="N16" s="1">
        <v>9800</v>
      </c>
      <c r="O16" s="1">
        <v>9744</v>
      </c>
      <c r="P16" s="1">
        <v>6634</v>
      </c>
      <c r="Q16" s="1">
        <v>6224</v>
      </c>
      <c r="R16" s="1">
        <v>6576</v>
      </c>
      <c r="S16" s="1">
        <v>7063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30" x14ac:dyDescent="0.25">
      <c r="A17" s="8" t="s">
        <v>21</v>
      </c>
      <c r="B17" s="9" t="s">
        <v>113</v>
      </c>
      <c r="C17" s="1">
        <v>25947</v>
      </c>
      <c r="D17" s="1">
        <f t="shared" si="0"/>
        <v>25947</v>
      </c>
      <c r="E17" s="1">
        <f t="shared" si="1"/>
        <v>0</v>
      </c>
      <c r="F17" s="1"/>
      <c r="G17" s="1"/>
      <c r="H17" s="1"/>
      <c r="I17" s="1">
        <v>25033</v>
      </c>
      <c r="J17" s="1"/>
      <c r="K17" s="1"/>
      <c r="L17" s="1"/>
      <c r="M17" s="1"/>
      <c r="N17" s="1"/>
      <c r="O17" s="1"/>
      <c r="P17" s="1"/>
      <c r="Q17" s="1"/>
      <c r="R17" s="1">
        <v>0</v>
      </c>
      <c r="S17" s="1">
        <v>914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30" x14ac:dyDescent="0.25">
      <c r="A18" s="8" t="s">
        <v>22</v>
      </c>
      <c r="B18" s="9" t="s">
        <v>114</v>
      </c>
      <c r="C18" s="1">
        <v>18081</v>
      </c>
      <c r="D18" s="1">
        <f t="shared" si="0"/>
        <v>18081</v>
      </c>
      <c r="E18" s="1">
        <f t="shared" si="1"/>
        <v>0</v>
      </c>
      <c r="F18" s="1"/>
      <c r="G18" s="1"/>
      <c r="H18" s="1"/>
      <c r="I18" s="1"/>
      <c r="J18" s="1"/>
      <c r="K18" s="1"/>
      <c r="L18" s="1"/>
      <c r="M18" s="1"/>
      <c r="N18" s="1"/>
      <c r="O18" s="1">
        <v>18081</v>
      </c>
      <c r="P18" s="1"/>
      <c r="Q18" s="1"/>
      <c r="R18" s="1">
        <v>0</v>
      </c>
      <c r="S18" s="1">
        <v>0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30" x14ac:dyDescent="0.25">
      <c r="A19" s="8" t="s">
        <v>23</v>
      </c>
      <c r="B19" s="9" t="s">
        <v>115</v>
      </c>
      <c r="C19" s="1">
        <v>85183</v>
      </c>
      <c r="D19" s="1">
        <f t="shared" si="0"/>
        <v>46756</v>
      </c>
      <c r="E19" s="1">
        <f t="shared" si="1"/>
        <v>38427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46756</v>
      </c>
      <c r="R19" s="1">
        <v>0</v>
      </c>
      <c r="S19" s="1">
        <v>0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30" x14ac:dyDescent="0.25">
      <c r="A20" s="8" t="s">
        <v>24</v>
      </c>
      <c r="B20" s="9" t="s">
        <v>116</v>
      </c>
      <c r="C20" s="1">
        <v>73518</v>
      </c>
      <c r="D20" s="1">
        <f t="shared" si="0"/>
        <v>0</v>
      </c>
      <c r="E20" s="1">
        <f t="shared" si="1"/>
        <v>73518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v>0</v>
      </c>
      <c r="S20" s="1">
        <v>0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30" x14ac:dyDescent="0.25">
      <c r="A21" s="8" t="s">
        <v>25</v>
      </c>
      <c r="B21" s="9" t="s">
        <v>117</v>
      </c>
      <c r="C21" s="1">
        <v>56357</v>
      </c>
      <c r="D21" s="1">
        <f t="shared" si="0"/>
        <v>56357</v>
      </c>
      <c r="E21" s="1">
        <f t="shared" si="1"/>
        <v>0</v>
      </c>
      <c r="F21" s="1"/>
      <c r="G21" s="1"/>
      <c r="H21" s="1"/>
      <c r="I21" s="1">
        <v>16431</v>
      </c>
      <c r="J21" s="1">
        <v>5589</v>
      </c>
      <c r="K21" s="1">
        <v>5588</v>
      </c>
      <c r="L21" s="1">
        <v>5589</v>
      </c>
      <c r="M21" s="1">
        <v>5588</v>
      </c>
      <c r="N21" s="1"/>
      <c r="O21" s="1">
        <v>11192</v>
      </c>
      <c r="P21" s="1">
        <v>5589</v>
      </c>
      <c r="Q21" s="1">
        <v>791</v>
      </c>
      <c r="R21" s="1">
        <v>0</v>
      </c>
      <c r="S21" s="1"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30" x14ac:dyDescent="0.25">
      <c r="A22" s="8" t="s">
        <v>26</v>
      </c>
      <c r="B22" s="9" t="s">
        <v>118</v>
      </c>
      <c r="C22" s="1">
        <v>150054</v>
      </c>
      <c r="D22" s="1">
        <f t="shared" si="0"/>
        <v>110965.23</v>
      </c>
      <c r="E22" s="1">
        <f t="shared" si="1"/>
        <v>39088.770000000004</v>
      </c>
      <c r="F22" s="1"/>
      <c r="G22" s="1"/>
      <c r="H22" s="1">
        <v>0</v>
      </c>
      <c r="I22" s="1"/>
      <c r="J22" s="1">
        <v>4322</v>
      </c>
      <c r="K22" s="1">
        <v>13185</v>
      </c>
      <c r="L22" s="1">
        <v>13207</v>
      </c>
      <c r="M22" s="1">
        <v>13184</v>
      </c>
      <c r="N22" s="1">
        <v>13190</v>
      </c>
      <c r="O22" s="1">
        <v>13188</v>
      </c>
      <c r="P22" s="1">
        <v>13189</v>
      </c>
      <c r="Q22" s="1">
        <v>13196</v>
      </c>
      <c r="R22" s="1">
        <v>0</v>
      </c>
      <c r="S22" s="1">
        <v>14304.23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30" x14ac:dyDescent="0.25">
      <c r="A23" s="8" t="s">
        <v>27</v>
      </c>
      <c r="B23" s="9" t="s">
        <v>119</v>
      </c>
      <c r="C23" s="1">
        <v>9314</v>
      </c>
      <c r="D23" s="1">
        <f t="shared" si="0"/>
        <v>9314</v>
      </c>
      <c r="E23" s="1">
        <f t="shared" si="1"/>
        <v>0</v>
      </c>
      <c r="F23" s="1"/>
      <c r="G23" s="1"/>
      <c r="H23" s="1"/>
      <c r="I23" s="1"/>
      <c r="J23" s="1">
        <v>3678</v>
      </c>
      <c r="K23" s="1"/>
      <c r="L23" s="1"/>
      <c r="M23" s="1"/>
      <c r="N23" s="1"/>
      <c r="O23" s="1"/>
      <c r="P23" s="1"/>
      <c r="Q23" s="1">
        <v>5636</v>
      </c>
      <c r="R23" s="1">
        <v>0</v>
      </c>
      <c r="S23" s="1"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30" x14ac:dyDescent="0.25">
      <c r="A24" s="8" t="s">
        <v>28</v>
      </c>
      <c r="B24" s="9" t="s">
        <v>120</v>
      </c>
      <c r="C24" s="1">
        <v>57742</v>
      </c>
      <c r="D24" s="1">
        <f t="shared" si="0"/>
        <v>20455</v>
      </c>
      <c r="E24" s="1">
        <f>C24-D24</f>
        <v>37287</v>
      </c>
      <c r="F24" s="1"/>
      <c r="G24" s="1"/>
      <c r="H24" s="1"/>
      <c r="I24" s="1"/>
      <c r="J24" s="1"/>
      <c r="K24" s="1"/>
      <c r="L24" s="1"/>
      <c r="M24" s="1"/>
      <c r="N24" s="1"/>
      <c r="O24" s="1">
        <v>4183</v>
      </c>
      <c r="P24" s="1">
        <v>5192</v>
      </c>
      <c r="Q24" s="1">
        <v>5814</v>
      </c>
      <c r="R24" s="1">
        <v>5266</v>
      </c>
      <c r="S24" s="1"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30" x14ac:dyDescent="0.25">
      <c r="A25" s="8" t="s">
        <v>29</v>
      </c>
      <c r="B25" s="9" t="s">
        <v>121</v>
      </c>
      <c r="C25" s="1">
        <v>16688</v>
      </c>
      <c r="D25" s="1">
        <f t="shared" si="0"/>
        <v>13218.49</v>
      </c>
      <c r="E25" s="1">
        <f t="shared" si="1"/>
        <v>3469.51</v>
      </c>
      <c r="F25" s="1"/>
      <c r="G25" s="1"/>
      <c r="H25" s="1"/>
      <c r="I25" s="1"/>
      <c r="J25" s="1"/>
      <c r="K25" s="1"/>
      <c r="L25" s="1">
        <v>4623</v>
      </c>
      <c r="M25" s="1">
        <v>1433</v>
      </c>
      <c r="N25" s="1">
        <v>1432</v>
      </c>
      <c r="O25" s="1">
        <v>1433</v>
      </c>
      <c r="P25" s="1">
        <v>1432</v>
      </c>
      <c r="Q25" s="1">
        <v>1432</v>
      </c>
      <c r="R25" s="1">
        <v>1433.49</v>
      </c>
      <c r="S25" s="1"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x14ac:dyDescent="0.25">
      <c r="A26" s="8" t="s">
        <v>30</v>
      </c>
      <c r="B26" s="9" t="s">
        <v>122</v>
      </c>
      <c r="C26" s="1">
        <v>29560</v>
      </c>
      <c r="D26" s="1">
        <f t="shared" si="0"/>
        <v>13220</v>
      </c>
      <c r="E26" s="1">
        <f t="shared" si="1"/>
        <v>16340</v>
      </c>
      <c r="F26" s="1"/>
      <c r="G26" s="1"/>
      <c r="H26" s="1"/>
      <c r="I26" s="1"/>
      <c r="J26" s="1"/>
      <c r="K26" s="1"/>
      <c r="L26" s="1"/>
      <c r="M26" s="1">
        <v>1363</v>
      </c>
      <c r="N26" s="1"/>
      <c r="O26" s="1">
        <v>3955</v>
      </c>
      <c r="P26" s="1">
        <v>5125</v>
      </c>
      <c r="Q26" s="1"/>
      <c r="R26" s="1">
        <v>0</v>
      </c>
      <c r="S26" s="1">
        <v>2777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30" x14ac:dyDescent="0.25">
      <c r="A27" s="8" t="s">
        <v>31</v>
      </c>
      <c r="B27" s="9" t="s">
        <v>123</v>
      </c>
      <c r="C27" s="1">
        <v>22446</v>
      </c>
      <c r="D27" s="1">
        <f t="shared" si="0"/>
        <v>22446</v>
      </c>
      <c r="E27" s="1">
        <f t="shared" si="1"/>
        <v>0</v>
      </c>
      <c r="F27" s="1"/>
      <c r="G27" s="1"/>
      <c r="H27" s="1"/>
      <c r="I27" s="1"/>
      <c r="J27" s="1"/>
      <c r="K27" s="1">
        <v>6304</v>
      </c>
      <c r="L27" s="1">
        <v>2101</v>
      </c>
      <c r="M27" s="1"/>
      <c r="N27" s="1">
        <v>2101</v>
      </c>
      <c r="O27" s="1">
        <f>2101+2102</f>
        <v>4203</v>
      </c>
      <c r="P27" s="1">
        <v>5722</v>
      </c>
      <c r="Q27" s="1">
        <v>1989</v>
      </c>
      <c r="R27" s="1">
        <v>0</v>
      </c>
      <c r="S27" s="1">
        <v>26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30" x14ac:dyDescent="0.25">
      <c r="A28" s="8" t="s">
        <v>32</v>
      </c>
      <c r="B28" s="9" t="s">
        <v>124</v>
      </c>
      <c r="C28" s="1">
        <v>44220</v>
      </c>
      <c r="D28" s="1">
        <f t="shared" si="0"/>
        <v>39407</v>
      </c>
      <c r="E28" s="1">
        <f t="shared" si="1"/>
        <v>4813</v>
      </c>
      <c r="F28" s="1"/>
      <c r="G28" s="1"/>
      <c r="H28" s="1"/>
      <c r="I28" s="1"/>
      <c r="J28" s="1"/>
      <c r="K28" s="1"/>
      <c r="L28" s="1">
        <v>19482</v>
      </c>
      <c r="M28" s="1"/>
      <c r="N28" s="1"/>
      <c r="O28" s="1"/>
      <c r="P28" s="1">
        <v>10243</v>
      </c>
      <c r="Q28" s="1">
        <v>4888</v>
      </c>
      <c r="R28" s="1">
        <v>0</v>
      </c>
      <c r="S28" s="1">
        <v>4794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30" x14ac:dyDescent="0.25">
      <c r="A29" s="8" t="s">
        <v>33</v>
      </c>
      <c r="B29" s="9" t="s">
        <v>125</v>
      </c>
      <c r="C29" s="1">
        <v>3646</v>
      </c>
      <c r="D29" s="1">
        <f t="shared" si="0"/>
        <v>3646</v>
      </c>
      <c r="E29" s="1">
        <f t="shared" si="1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v>3646</v>
      </c>
      <c r="Q29" s="1"/>
      <c r="R29" s="1">
        <v>0</v>
      </c>
      <c r="S29" s="1">
        <v>0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30" x14ac:dyDescent="0.25">
      <c r="A30" s="8" t="s">
        <v>34</v>
      </c>
      <c r="B30" s="9" t="s">
        <v>126</v>
      </c>
      <c r="C30" s="1">
        <v>336387</v>
      </c>
      <c r="D30" s="1">
        <f t="shared" si="0"/>
        <v>133596</v>
      </c>
      <c r="E30" s="1">
        <f t="shared" si="1"/>
        <v>202791</v>
      </c>
      <c r="F30" s="1"/>
      <c r="G30" s="1"/>
      <c r="H30" s="1"/>
      <c r="I30" s="1"/>
      <c r="J30" s="1"/>
      <c r="K30" s="1"/>
      <c r="L30" s="1"/>
      <c r="M30" s="1">
        <v>3734</v>
      </c>
      <c r="N30" s="1">
        <v>24715</v>
      </c>
      <c r="O30" s="1"/>
      <c r="P30" s="1">
        <f>25033+28977</f>
        <v>54010</v>
      </c>
      <c r="Q30" s="1">
        <f>25458</f>
        <v>25458</v>
      </c>
      <c r="R30" s="1">
        <v>25679</v>
      </c>
      <c r="S30" s="1">
        <v>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30" x14ac:dyDescent="0.25">
      <c r="A31" s="8" t="s">
        <v>83</v>
      </c>
      <c r="B31" s="9" t="s">
        <v>127</v>
      </c>
      <c r="C31" s="1">
        <v>22583</v>
      </c>
      <c r="D31" s="1">
        <f t="shared" si="0"/>
        <v>18535</v>
      </c>
      <c r="E31" s="1">
        <f t="shared" si="1"/>
        <v>4048</v>
      </c>
      <c r="F31" s="1"/>
      <c r="G31" s="1"/>
      <c r="H31" s="1"/>
      <c r="I31" s="1"/>
      <c r="J31" s="1"/>
      <c r="K31" s="1"/>
      <c r="L31" s="1">
        <v>5462</v>
      </c>
      <c r="M31" s="1"/>
      <c r="N31" s="1">
        <v>5553</v>
      </c>
      <c r="O31" s="1">
        <v>2478</v>
      </c>
      <c r="P31" s="1">
        <v>2443</v>
      </c>
      <c r="Q31" s="1">
        <v>1565</v>
      </c>
      <c r="R31" s="1">
        <v>1034</v>
      </c>
      <c r="S31" s="1"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x14ac:dyDescent="0.25">
      <c r="A32" s="8" t="s">
        <v>35</v>
      </c>
      <c r="B32" s="9" t="s">
        <v>128</v>
      </c>
      <c r="C32" s="1">
        <v>86297</v>
      </c>
      <c r="D32" s="1">
        <f t="shared" si="0"/>
        <v>73226</v>
      </c>
      <c r="E32" s="1">
        <f t="shared" si="1"/>
        <v>13071</v>
      </c>
      <c r="F32" s="1"/>
      <c r="G32" s="1"/>
      <c r="H32" s="1"/>
      <c r="I32" s="1">
        <f>10991+19144-19144</f>
        <v>10991</v>
      </c>
      <c r="J32" s="1"/>
      <c r="K32" s="1"/>
      <c r="L32" s="1">
        <v>20749</v>
      </c>
      <c r="M32" s="1"/>
      <c r="N32" s="1"/>
      <c r="O32" s="1">
        <v>20741</v>
      </c>
      <c r="P32" s="1">
        <v>6914</v>
      </c>
      <c r="Q32" s="1">
        <v>6914</v>
      </c>
      <c r="R32" s="1">
        <v>6917</v>
      </c>
      <c r="S32" s="1">
        <v>0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30" x14ac:dyDescent="0.25">
      <c r="A33" s="8" t="s">
        <v>36</v>
      </c>
      <c r="B33" s="9" t="s">
        <v>129</v>
      </c>
      <c r="C33" s="1">
        <v>76909</v>
      </c>
      <c r="D33" s="1">
        <f t="shared" si="0"/>
        <v>57337.240000000005</v>
      </c>
      <c r="E33" s="1">
        <f t="shared" si="1"/>
        <v>19571.759999999995</v>
      </c>
      <c r="F33" s="1"/>
      <c r="G33" s="1"/>
      <c r="H33" s="1"/>
      <c r="I33" s="1"/>
      <c r="J33" s="1">
        <v>9541</v>
      </c>
      <c r="K33" s="1">
        <v>5152</v>
      </c>
      <c r="L33" s="1">
        <v>5400</v>
      </c>
      <c r="M33" s="1">
        <v>5153</v>
      </c>
      <c r="N33" s="1">
        <v>5205</v>
      </c>
      <c r="O33" s="1">
        <v>5152</v>
      </c>
      <c r="P33" s="1">
        <v>6185</v>
      </c>
      <c r="Q33" s="1"/>
      <c r="R33" s="1">
        <v>5154.55</v>
      </c>
      <c r="S33" s="1">
        <v>10394.69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30" x14ac:dyDescent="0.25">
      <c r="A34" s="8" t="s">
        <v>37</v>
      </c>
      <c r="B34" s="9" t="s">
        <v>130</v>
      </c>
      <c r="C34" s="1">
        <v>11791</v>
      </c>
      <c r="D34" s="1">
        <f t="shared" si="0"/>
        <v>0</v>
      </c>
      <c r="E34" s="1">
        <f t="shared" si="1"/>
        <v>11791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>
        <v>0</v>
      </c>
      <c r="S34" s="1">
        <v>0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30" x14ac:dyDescent="0.25">
      <c r="A35" s="8" t="s">
        <v>38</v>
      </c>
      <c r="B35" s="9" t="s">
        <v>131</v>
      </c>
      <c r="C35" s="1">
        <v>34261</v>
      </c>
      <c r="D35" s="1">
        <f t="shared" si="0"/>
        <v>34261</v>
      </c>
      <c r="E35" s="1">
        <f t="shared" si="1"/>
        <v>0</v>
      </c>
      <c r="F35" s="1"/>
      <c r="G35" s="1"/>
      <c r="H35" s="1"/>
      <c r="I35" s="1"/>
      <c r="J35" s="1"/>
      <c r="K35" s="1"/>
      <c r="L35" s="1"/>
      <c r="M35" s="1"/>
      <c r="N35" s="1">
        <v>21179</v>
      </c>
      <c r="O35" s="1">
        <v>3619</v>
      </c>
      <c r="P35" s="1">
        <v>3528</v>
      </c>
      <c r="Q35" s="1"/>
      <c r="R35" s="1">
        <v>3604.6</v>
      </c>
      <c r="S35" s="1">
        <v>2330.4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30" x14ac:dyDescent="0.25">
      <c r="A36" s="8" t="s">
        <v>39</v>
      </c>
      <c r="B36" s="9" t="s">
        <v>132</v>
      </c>
      <c r="C36" s="1">
        <v>167992</v>
      </c>
      <c r="D36" s="1">
        <f t="shared" si="0"/>
        <v>111845</v>
      </c>
      <c r="E36" s="1">
        <f t="shared" si="1"/>
        <v>56147</v>
      </c>
      <c r="F36" s="1"/>
      <c r="G36" s="1"/>
      <c r="H36" s="1"/>
      <c r="I36" s="1">
        <v>24054</v>
      </c>
      <c r="J36" s="1">
        <v>10944</v>
      </c>
      <c r="K36" s="1">
        <v>10968</v>
      </c>
      <c r="L36" s="1"/>
      <c r="M36" s="1">
        <v>21944</v>
      </c>
      <c r="N36" s="1"/>
      <c r="O36" s="1">
        <f>10984+10983</f>
        <v>21967</v>
      </c>
      <c r="P36" s="1">
        <v>10984</v>
      </c>
      <c r="Q36" s="1">
        <v>10984</v>
      </c>
      <c r="R36" s="1">
        <v>0</v>
      </c>
      <c r="S36" s="1">
        <v>0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30" x14ac:dyDescent="0.25">
      <c r="A37" s="8" t="s">
        <v>40</v>
      </c>
      <c r="B37" s="9" t="s">
        <v>133</v>
      </c>
      <c r="C37" s="1">
        <v>21618</v>
      </c>
      <c r="D37" s="1">
        <f t="shared" si="0"/>
        <v>10690</v>
      </c>
      <c r="E37" s="1">
        <f t="shared" si="1"/>
        <v>10928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10690</v>
      </c>
      <c r="R37" s="1">
        <v>0</v>
      </c>
      <c r="S37" s="1"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30" x14ac:dyDescent="0.25">
      <c r="A38" s="8" t="s">
        <v>41</v>
      </c>
      <c r="B38" s="9" t="s">
        <v>134</v>
      </c>
      <c r="C38" s="1">
        <v>30425</v>
      </c>
      <c r="D38" s="1">
        <f t="shared" si="0"/>
        <v>13071</v>
      </c>
      <c r="E38" s="1">
        <f t="shared" si="1"/>
        <v>17354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13071</v>
      </c>
      <c r="R38" s="1">
        <v>0</v>
      </c>
      <c r="S38" s="1">
        <v>0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30" x14ac:dyDescent="0.25">
      <c r="A39" s="8" t="s">
        <v>42</v>
      </c>
      <c r="B39" s="9" t="s">
        <v>135</v>
      </c>
      <c r="C39" s="1">
        <v>27148</v>
      </c>
      <c r="D39" s="1">
        <f t="shared" si="0"/>
        <v>16472</v>
      </c>
      <c r="E39" s="1">
        <f t="shared" si="1"/>
        <v>10676</v>
      </c>
      <c r="F39" s="1"/>
      <c r="G39" s="1"/>
      <c r="H39" s="1"/>
      <c r="I39" s="1"/>
      <c r="J39" s="1"/>
      <c r="K39" s="1"/>
      <c r="L39" s="1"/>
      <c r="M39" s="1">
        <v>10019</v>
      </c>
      <c r="N39" s="1"/>
      <c r="O39" s="1"/>
      <c r="P39" s="1"/>
      <c r="Q39" s="1">
        <v>2480</v>
      </c>
      <c r="R39" s="1">
        <v>2570.0300000000002</v>
      </c>
      <c r="S39" s="1">
        <v>1402.97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25">
      <c r="A40" s="8" t="s">
        <v>43</v>
      </c>
      <c r="B40" s="9" t="s">
        <v>136</v>
      </c>
      <c r="C40" s="1">
        <v>5207</v>
      </c>
      <c r="D40" s="1">
        <f t="shared" si="0"/>
        <v>0</v>
      </c>
      <c r="E40" s="1">
        <f>C40-D40</f>
        <v>5207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>
        <v>0</v>
      </c>
      <c r="S40" s="1">
        <v>0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30" x14ac:dyDescent="0.25">
      <c r="A41" s="8" t="s">
        <v>44</v>
      </c>
      <c r="B41" s="9" t="s">
        <v>137</v>
      </c>
      <c r="C41" s="1">
        <v>76249</v>
      </c>
      <c r="D41" s="1">
        <f t="shared" si="0"/>
        <v>59133</v>
      </c>
      <c r="E41" s="1">
        <f t="shared" si="1"/>
        <v>17116</v>
      </c>
      <c r="F41" s="1"/>
      <c r="G41" s="1"/>
      <c r="H41" s="1"/>
      <c r="I41" s="1">
        <v>15584</v>
      </c>
      <c r="J41" s="1">
        <v>6451</v>
      </c>
      <c r="K41" s="1">
        <v>6091</v>
      </c>
      <c r="L41" s="1">
        <v>6160</v>
      </c>
      <c r="M41" s="1">
        <v>6365</v>
      </c>
      <c r="N41" s="1">
        <v>6161</v>
      </c>
      <c r="O41" s="1"/>
      <c r="P41" s="1"/>
      <c r="Q41" s="1">
        <v>12321</v>
      </c>
      <c r="R41" s="1">
        <v>0</v>
      </c>
      <c r="S41" s="1">
        <v>0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25">
      <c r="A42" s="8" t="s">
        <v>45</v>
      </c>
      <c r="B42" s="9" t="s">
        <v>138</v>
      </c>
      <c r="C42" s="1">
        <v>17754</v>
      </c>
      <c r="D42" s="1">
        <f t="shared" si="0"/>
        <v>17003</v>
      </c>
      <c r="E42" s="1">
        <f>C42-D42</f>
        <v>751</v>
      </c>
      <c r="F42" s="1"/>
      <c r="G42" s="1"/>
      <c r="H42" s="1">
        <f>2127-599</f>
        <v>1528</v>
      </c>
      <c r="I42" s="1"/>
      <c r="J42" s="1">
        <f>1310+1386</f>
        <v>2696</v>
      </c>
      <c r="K42" s="1">
        <v>1310</v>
      </c>
      <c r="L42" s="1">
        <v>1310</v>
      </c>
      <c r="M42" s="1">
        <v>1431</v>
      </c>
      <c r="N42" s="1">
        <v>1431</v>
      </c>
      <c r="O42" s="1">
        <v>1310</v>
      </c>
      <c r="P42" s="1">
        <v>1431</v>
      </c>
      <c r="Q42" s="1">
        <v>2722</v>
      </c>
      <c r="R42" s="1">
        <v>1834</v>
      </c>
      <c r="S42" s="1">
        <v>0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30" x14ac:dyDescent="0.25">
      <c r="A43" s="8" t="s">
        <v>46</v>
      </c>
      <c r="B43" s="9" t="s">
        <v>139</v>
      </c>
      <c r="C43" s="1">
        <v>13186</v>
      </c>
      <c r="D43" s="1">
        <f t="shared" si="0"/>
        <v>13186</v>
      </c>
      <c r="E43" s="1">
        <f t="shared" si="1"/>
        <v>0</v>
      </c>
      <c r="F43" s="1"/>
      <c r="G43" s="1"/>
      <c r="H43" s="1"/>
      <c r="I43" s="1"/>
      <c r="J43" s="1">
        <v>3246</v>
      </c>
      <c r="K43" s="1">
        <v>1125</v>
      </c>
      <c r="L43" s="1">
        <v>1125</v>
      </c>
      <c r="M43" s="1">
        <v>1125</v>
      </c>
      <c r="N43" s="1">
        <v>1125</v>
      </c>
      <c r="O43" s="1">
        <v>1125</v>
      </c>
      <c r="P43" s="1">
        <v>1125</v>
      </c>
      <c r="Q43" s="1">
        <v>1127</v>
      </c>
      <c r="R43" s="1">
        <v>2063</v>
      </c>
      <c r="S43" s="1">
        <v>0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30" x14ac:dyDescent="0.25">
      <c r="A44" s="8" t="s">
        <v>47</v>
      </c>
      <c r="B44" s="9" t="s">
        <v>140</v>
      </c>
      <c r="C44" s="1">
        <v>17201</v>
      </c>
      <c r="D44" s="1">
        <f t="shared" si="0"/>
        <v>14816.65</v>
      </c>
      <c r="E44" s="1">
        <f t="shared" si="1"/>
        <v>2384.3500000000004</v>
      </c>
      <c r="F44" s="1"/>
      <c r="G44" s="1"/>
      <c r="H44" s="1"/>
      <c r="I44" s="1"/>
      <c r="J44" s="1"/>
      <c r="K44" s="1"/>
      <c r="L44" s="1"/>
      <c r="M44" s="1"/>
      <c r="N44" s="1"/>
      <c r="O44" s="1">
        <v>10549</v>
      </c>
      <c r="P44" s="1"/>
      <c r="Q44" s="1">
        <v>3175</v>
      </c>
      <c r="R44" s="1">
        <v>1092.6500000000001</v>
      </c>
      <c r="S44" s="1">
        <v>0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30" x14ac:dyDescent="0.25">
      <c r="A45" s="8" t="s">
        <v>48</v>
      </c>
      <c r="B45" s="9" t="s">
        <v>141</v>
      </c>
      <c r="C45" s="1">
        <v>14450</v>
      </c>
      <c r="D45" s="1">
        <f t="shared" si="0"/>
        <v>14445</v>
      </c>
      <c r="E45" s="1">
        <f t="shared" si="1"/>
        <v>5</v>
      </c>
      <c r="F45" s="1"/>
      <c r="G45" s="1"/>
      <c r="H45" s="1"/>
      <c r="I45" s="1"/>
      <c r="J45" s="1"/>
      <c r="K45" s="1"/>
      <c r="L45" s="1"/>
      <c r="M45" s="1"/>
      <c r="N45" s="1">
        <v>14445</v>
      </c>
      <c r="O45" s="1"/>
      <c r="P45" s="1"/>
      <c r="Q45" s="1"/>
      <c r="R45" s="1">
        <v>0</v>
      </c>
      <c r="S45" s="1">
        <v>0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30" x14ac:dyDescent="0.25">
      <c r="A46" s="8" t="s">
        <v>49</v>
      </c>
      <c r="B46" s="9" t="s">
        <v>142</v>
      </c>
      <c r="C46" s="1">
        <v>91008</v>
      </c>
      <c r="D46" s="1">
        <f t="shared" si="0"/>
        <v>66617.759999999995</v>
      </c>
      <c r="E46" s="1">
        <f t="shared" si="1"/>
        <v>24390.240000000005</v>
      </c>
      <c r="F46" s="1"/>
      <c r="G46" s="1"/>
      <c r="H46" s="1"/>
      <c r="I46" s="1"/>
      <c r="J46" s="1">
        <v>14616</v>
      </c>
      <c r="K46" s="1">
        <v>7429</v>
      </c>
      <c r="L46" s="1">
        <v>7429</v>
      </c>
      <c r="M46" s="1">
        <v>7429</v>
      </c>
      <c r="N46" s="1"/>
      <c r="O46" s="1">
        <v>14857</v>
      </c>
      <c r="P46" s="1">
        <v>7428.96</v>
      </c>
      <c r="Q46" s="1">
        <v>7428.8</v>
      </c>
      <c r="R46" s="1">
        <v>0</v>
      </c>
      <c r="S46" s="1">
        <v>0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x14ac:dyDescent="0.25">
      <c r="A47" s="8" t="s">
        <v>50</v>
      </c>
      <c r="B47" s="9" t="s">
        <v>143</v>
      </c>
      <c r="C47" s="1">
        <v>42970</v>
      </c>
      <c r="D47" s="1">
        <f t="shared" si="0"/>
        <v>40017.339999999997</v>
      </c>
      <c r="E47" s="1">
        <f t="shared" si="1"/>
        <v>2952.6600000000035</v>
      </c>
      <c r="F47" s="1"/>
      <c r="G47" s="1"/>
      <c r="H47" s="1">
        <f>511-372</f>
        <v>139</v>
      </c>
      <c r="I47" s="1">
        <v>3963</v>
      </c>
      <c r="J47" s="1">
        <v>3878</v>
      </c>
      <c r="K47" s="1">
        <v>3123</v>
      </c>
      <c r="L47" s="1">
        <v>3734</v>
      </c>
      <c r="M47" s="1">
        <v>3259</v>
      </c>
      <c r="N47" s="1">
        <v>3138</v>
      </c>
      <c r="O47" s="1">
        <v>3123</v>
      </c>
      <c r="P47" s="1">
        <v>3124</v>
      </c>
      <c r="Q47" s="1">
        <v>3123</v>
      </c>
      <c r="R47" s="1">
        <v>3142.82</v>
      </c>
      <c r="S47" s="1">
        <v>6270.52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25">
      <c r="A48" s="8" t="s">
        <v>51</v>
      </c>
      <c r="B48" s="9" t="s">
        <v>144</v>
      </c>
      <c r="C48" s="1">
        <v>26948</v>
      </c>
      <c r="D48" s="1">
        <f>SUM(F48:T48)</f>
        <v>18291</v>
      </c>
      <c r="E48" s="1">
        <f>C48-D48</f>
        <v>8657</v>
      </c>
      <c r="F48" s="1"/>
      <c r="G48" s="1"/>
      <c r="H48" s="1"/>
      <c r="I48" s="1"/>
      <c r="J48" s="1">
        <v>6121</v>
      </c>
      <c r="K48" s="1"/>
      <c r="L48" s="1"/>
      <c r="M48" s="1">
        <v>5037</v>
      </c>
      <c r="N48" s="1"/>
      <c r="O48" s="1"/>
      <c r="P48" s="1">
        <f>2299+4834</f>
        <v>7133</v>
      </c>
      <c r="Q48" s="1"/>
      <c r="R48" s="1">
        <v>0</v>
      </c>
      <c r="S48" s="1">
        <v>0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x14ac:dyDescent="0.25">
      <c r="A49" s="8" t="s">
        <v>52</v>
      </c>
      <c r="B49" s="9" t="s">
        <v>145</v>
      </c>
      <c r="C49" s="1">
        <v>17419</v>
      </c>
      <c r="D49" s="1">
        <f>SUM(F49:T49)</f>
        <v>17419</v>
      </c>
      <c r="E49" s="1">
        <f>C49-D49</f>
        <v>0</v>
      </c>
      <c r="F49" s="1"/>
      <c r="G49" s="1"/>
      <c r="H49" s="1"/>
      <c r="I49" s="1"/>
      <c r="J49" s="1"/>
      <c r="K49" s="1">
        <v>3249</v>
      </c>
      <c r="L49" s="1">
        <v>8430</v>
      </c>
      <c r="M49" s="1">
        <v>413</v>
      </c>
      <c r="N49" s="1"/>
      <c r="O49" s="1">
        <v>841</v>
      </c>
      <c r="P49" s="1">
        <v>1207</v>
      </c>
      <c r="Q49" s="1">
        <v>1281</v>
      </c>
      <c r="R49" s="1">
        <v>1998</v>
      </c>
      <c r="S49" s="1">
        <v>0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45" x14ac:dyDescent="0.25">
      <c r="A50" s="8" t="s">
        <v>53</v>
      </c>
      <c r="B50" s="9" t="s">
        <v>146</v>
      </c>
      <c r="C50" s="1">
        <v>41119</v>
      </c>
      <c r="D50" s="1">
        <f t="shared" si="0"/>
        <v>34808</v>
      </c>
      <c r="E50" s="1">
        <f t="shared" si="1"/>
        <v>6311</v>
      </c>
      <c r="F50" s="1"/>
      <c r="G50" s="1"/>
      <c r="H50" s="1"/>
      <c r="I50" s="1">
        <v>2806</v>
      </c>
      <c r="J50" s="1">
        <v>2807</v>
      </c>
      <c r="K50" s="1">
        <v>2807</v>
      </c>
      <c r="L50" s="1">
        <v>2807</v>
      </c>
      <c r="M50" s="1">
        <v>2806</v>
      </c>
      <c r="N50" s="1">
        <v>2807</v>
      </c>
      <c r="O50" s="1">
        <v>2807</v>
      </c>
      <c r="P50" s="1">
        <v>6714</v>
      </c>
      <c r="Q50" s="1">
        <v>2807</v>
      </c>
      <c r="R50" s="1">
        <v>2806</v>
      </c>
      <c r="S50" s="1">
        <v>2834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30" x14ac:dyDescent="0.25">
      <c r="A51" s="8" t="s">
        <v>54</v>
      </c>
      <c r="B51" s="9" t="s">
        <v>147</v>
      </c>
      <c r="C51" s="1">
        <v>31212</v>
      </c>
      <c r="D51" s="1">
        <f t="shared" si="0"/>
        <v>0</v>
      </c>
      <c r="E51" s="1">
        <f t="shared" si="1"/>
        <v>31212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>
        <v>0</v>
      </c>
      <c r="S51" s="1">
        <v>0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x14ac:dyDescent="0.25">
      <c r="A52" s="8" t="s">
        <v>55</v>
      </c>
      <c r="B52" s="9" t="s">
        <v>148</v>
      </c>
      <c r="C52" s="1">
        <v>33168</v>
      </c>
      <c r="D52" s="1">
        <f t="shared" si="0"/>
        <v>32819</v>
      </c>
      <c r="E52" s="1">
        <f t="shared" si="1"/>
        <v>349</v>
      </c>
      <c r="F52" s="1"/>
      <c r="G52" s="1"/>
      <c r="H52" s="1"/>
      <c r="I52" s="1">
        <v>10936</v>
      </c>
      <c r="J52" s="1"/>
      <c r="K52" s="1"/>
      <c r="L52" s="1"/>
      <c r="M52" s="1"/>
      <c r="N52" s="1"/>
      <c r="O52" s="1">
        <v>13677</v>
      </c>
      <c r="P52" s="1">
        <v>8206</v>
      </c>
      <c r="Q52" s="1"/>
      <c r="R52" s="1">
        <v>0</v>
      </c>
      <c r="S52" s="1">
        <v>0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30" x14ac:dyDescent="0.25">
      <c r="A53" s="8" t="s">
        <v>56</v>
      </c>
      <c r="B53" s="9" t="s">
        <v>149</v>
      </c>
      <c r="C53" s="1">
        <v>31084</v>
      </c>
      <c r="D53" s="1">
        <f t="shared" si="0"/>
        <v>29492</v>
      </c>
      <c r="E53" s="1">
        <f t="shared" si="1"/>
        <v>1592</v>
      </c>
      <c r="F53" s="1"/>
      <c r="G53" s="1"/>
      <c r="H53" s="1">
        <f>2378-1326</f>
        <v>1052</v>
      </c>
      <c r="I53" s="1">
        <v>2828</v>
      </c>
      <c r="J53" s="1">
        <v>2852</v>
      </c>
      <c r="K53" s="1">
        <v>2841</v>
      </c>
      <c r="L53" s="1">
        <v>2836</v>
      </c>
      <c r="M53" s="1"/>
      <c r="N53" s="1">
        <f>2836+2841</f>
        <v>5677</v>
      </c>
      <c r="O53" s="1">
        <v>2836</v>
      </c>
      <c r="P53" s="1">
        <v>2837</v>
      </c>
      <c r="Q53" s="1"/>
      <c r="R53" s="1">
        <v>2837</v>
      </c>
      <c r="S53" s="1">
        <v>2896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30" x14ac:dyDescent="0.25">
      <c r="A54" s="8" t="s">
        <v>57</v>
      </c>
      <c r="B54" s="9" t="s">
        <v>150</v>
      </c>
      <c r="C54" s="1">
        <v>36479</v>
      </c>
      <c r="D54" s="1">
        <f t="shared" si="0"/>
        <v>29836.62</v>
      </c>
      <c r="E54" s="1">
        <f>C54-D54</f>
        <v>6642.380000000001</v>
      </c>
      <c r="F54" s="1"/>
      <c r="G54" s="1"/>
      <c r="H54" s="1"/>
      <c r="I54" s="1"/>
      <c r="J54" s="1">
        <v>1669</v>
      </c>
      <c r="K54" s="1">
        <v>2832</v>
      </c>
      <c r="L54" s="1">
        <v>3724</v>
      </c>
      <c r="M54" s="1">
        <v>2832</v>
      </c>
      <c r="N54" s="1">
        <v>2832</v>
      </c>
      <c r="O54" s="1">
        <v>3723</v>
      </c>
      <c r="P54" s="1">
        <v>2832</v>
      </c>
      <c r="Q54" s="1">
        <v>2832</v>
      </c>
      <c r="R54" s="1">
        <v>3723.1</v>
      </c>
      <c r="S54" s="1">
        <v>2837.52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x14ac:dyDescent="0.25">
      <c r="A55" s="8" t="s">
        <v>58</v>
      </c>
      <c r="B55" s="9" t="s">
        <v>151</v>
      </c>
      <c r="C55" s="1">
        <v>24450</v>
      </c>
      <c r="D55" s="1">
        <f t="shared" si="0"/>
        <v>24450</v>
      </c>
      <c r="E55" s="1">
        <f t="shared" si="1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>
        <v>22413</v>
      </c>
      <c r="Q55" s="1">
        <v>2037</v>
      </c>
      <c r="R55" s="1">
        <v>0</v>
      </c>
      <c r="S55" s="1">
        <v>0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45" x14ac:dyDescent="0.25">
      <c r="A56" s="8" t="s">
        <v>59</v>
      </c>
      <c r="B56" s="9" t="s">
        <v>152</v>
      </c>
      <c r="C56" s="1">
        <v>35721</v>
      </c>
      <c r="D56" s="1">
        <f t="shared" si="0"/>
        <v>25340</v>
      </c>
      <c r="E56" s="1">
        <f t="shared" si="1"/>
        <v>10381</v>
      </c>
      <c r="F56" s="1"/>
      <c r="G56" s="1"/>
      <c r="H56" s="1"/>
      <c r="I56" s="1"/>
      <c r="J56" s="1"/>
      <c r="K56" s="1">
        <v>5663</v>
      </c>
      <c r="L56" s="1"/>
      <c r="M56" s="1">
        <v>6569</v>
      </c>
      <c r="N56" s="1"/>
      <c r="O56" s="1"/>
      <c r="P56" s="1">
        <v>9839</v>
      </c>
      <c r="Q56" s="1">
        <v>3269</v>
      </c>
      <c r="R56" s="1">
        <v>0</v>
      </c>
      <c r="S56" s="1">
        <v>0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45" x14ac:dyDescent="0.25">
      <c r="A57" s="8" t="s">
        <v>60</v>
      </c>
      <c r="B57" s="9" t="s">
        <v>153</v>
      </c>
      <c r="C57" s="1">
        <v>44618</v>
      </c>
      <c r="D57" s="1">
        <f t="shared" si="0"/>
        <v>39956</v>
      </c>
      <c r="E57" s="1">
        <f t="shared" si="1"/>
        <v>4662</v>
      </c>
      <c r="F57" s="1"/>
      <c r="G57" s="1"/>
      <c r="H57" s="1"/>
      <c r="I57" s="1"/>
      <c r="J57" s="1">
        <v>9265</v>
      </c>
      <c r="K57" s="1">
        <v>3518</v>
      </c>
      <c r="L57" s="1">
        <v>3602</v>
      </c>
      <c r="M57" s="1">
        <v>1977</v>
      </c>
      <c r="N57" s="1">
        <v>1977</v>
      </c>
      <c r="O57" s="1">
        <f>5227</f>
        <v>5227</v>
      </c>
      <c r="P57" s="1">
        <v>3602</v>
      </c>
      <c r="Q57" s="1">
        <v>3602</v>
      </c>
      <c r="R57" s="1">
        <v>3593</v>
      </c>
      <c r="S57" s="1">
        <v>3593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x14ac:dyDescent="0.25">
      <c r="A58" s="8" t="s">
        <v>61</v>
      </c>
      <c r="B58" s="9" t="s">
        <v>154</v>
      </c>
      <c r="C58" s="1">
        <v>10435</v>
      </c>
      <c r="D58" s="1">
        <f t="shared" si="0"/>
        <v>7708</v>
      </c>
      <c r="E58" s="1">
        <f t="shared" si="1"/>
        <v>2727</v>
      </c>
      <c r="F58" s="1"/>
      <c r="G58" s="1"/>
      <c r="H58" s="1"/>
      <c r="I58" s="1"/>
      <c r="J58" s="1"/>
      <c r="K58" s="1"/>
      <c r="L58" s="1"/>
      <c r="M58" s="1">
        <v>1900</v>
      </c>
      <c r="N58" s="1"/>
      <c r="O58" s="1">
        <v>2766</v>
      </c>
      <c r="P58" s="1"/>
      <c r="Q58" s="1">
        <v>3042</v>
      </c>
      <c r="R58" s="1">
        <v>0</v>
      </c>
      <c r="S58" s="1">
        <v>0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45" x14ac:dyDescent="0.25">
      <c r="A59" s="8" t="s">
        <v>62</v>
      </c>
      <c r="B59" s="9" t="s">
        <v>155</v>
      </c>
      <c r="C59" s="1">
        <v>38055</v>
      </c>
      <c r="D59" s="1">
        <f t="shared" si="0"/>
        <v>34949</v>
      </c>
      <c r="E59" s="1">
        <f t="shared" si="1"/>
        <v>3106</v>
      </c>
      <c r="F59" s="1"/>
      <c r="G59" s="1"/>
      <c r="H59" s="1"/>
      <c r="I59" s="1">
        <f>1101+2020</f>
        <v>3121</v>
      </c>
      <c r="J59" s="1">
        <v>3120</v>
      </c>
      <c r="K59" s="1">
        <v>3121</v>
      </c>
      <c r="L59" s="1">
        <v>3305</v>
      </c>
      <c r="M59" s="1">
        <v>3096</v>
      </c>
      <c r="N59" s="1">
        <v>3120</v>
      </c>
      <c r="O59" s="1">
        <v>3120</v>
      </c>
      <c r="P59" s="1">
        <v>3120</v>
      </c>
      <c r="Q59" s="1">
        <v>3691</v>
      </c>
      <c r="R59" s="1">
        <v>3145</v>
      </c>
      <c r="S59" s="1">
        <v>2990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x14ac:dyDescent="0.25">
      <c r="A60" s="8" t="s">
        <v>63</v>
      </c>
      <c r="B60" s="9" t="s">
        <v>156</v>
      </c>
      <c r="C60" s="1">
        <v>23387</v>
      </c>
      <c r="D60" s="1">
        <f>SUM(F60:T60)</f>
        <v>23387</v>
      </c>
      <c r="E60" s="1">
        <f>C60-D60</f>
        <v>0</v>
      </c>
      <c r="F60" s="1"/>
      <c r="G60" s="1"/>
      <c r="H60" s="1"/>
      <c r="I60" s="1"/>
      <c r="J60" s="1"/>
      <c r="K60" s="1"/>
      <c r="L60" s="1"/>
      <c r="M60" s="1"/>
      <c r="N60" s="1">
        <v>16233</v>
      </c>
      <c r="O60" s="1"/>
      <c r="P60" s="1">
        <v>5205</v>
      </c>
      <c r="Q60" s="1">
        <v>1949</v>
      </c>
      <c r="R60" s="1">
        <v>0</v>
      </c>
      <c r="S60" s="1">
        <v>0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25">
      <c r="A61" s="8" t="s">
        <v>64</v>
      </c>
      <c r="B61" s="9" t="s">
        <v>157</v>
      </c>
      <c r="C61" s="1">
        <v>13740</v>
      </c>
      <c r="D61" s="1">
        <f t="shared" si="0"/>
        <v>13405</v>
      </c>
      <c r="E61" s="1">
        <f t="shared" si="1"/>
        <v>335</v>
      </c>
      <c r="F61" s="1"/>
      <c r="G61" s="1"/>
      <c r="H61" s="1"/>
      <c r="I61" s="1"/>
      <c r="J61" s="1"/>
      <c r="K61" s="1"/>
      <c r="L61" s="1"/>
      <c r="M61" s="1"/>
      <c r="N61" s="1">
        <v>13405</v>
      </c>
      <c r="O61" s="1"/>
      <c r="P61" s="1"/>
      <c r="Q61" s="1"/>
      <c r="R61" s="1">
        <v>0</v>
      </c>
      <c r="S61" s="1">
        <v>0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x14ac:dyDescent="0.25">
      <c r="A62" s="8" t="s">
        <v>84</v>
      </c>
      <c r="B62" s="9" t="s">
        <v>85</v>
      </c>
      <c r="C62" s="1">
        <v>38081</v>
      </c>
      <c r="D62" s="1">
        <f t="shared" si="0"/>
        <v>34171</v>
      </c>
      <c r="E62" s="1">
        <f>C62-D62</f>
        <v>3910</v>
      </c>
      <c r="F62" s="1"/>
      <c r="G62" s="1"/>
      <c r="H62" s="1"/>
      <c r="I62" s="1"/>
      <c r="J62" s="1">
        <v>1929</v>
      </c>
      <c r="K62" s="1"/>
      <c r="L62" s="1"/>
      <c r="M62" s="1">
        <v>4556</v>
      </c>
      <c r="N62" s="1">
        <f>8260+5049</f>
        <v>13309</v>
      </c>
      <c r="O62" s="1"/>
      <c r="P62" s="1"/>
      <c r="Q62" s="1">
        <v>3297</v>
      </c>
      <c r="R62" s="1">
        <v>11080</v>
      </c>
      <c r="S62" s="1">
        <v>0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30" x14ac:dyDescent="0.25">
      <c r="A63" s="8" t="s">
        <v>65</v>
      </c>
      <c r="B63" s="10" t="s">
        <v>158</v>
      </c>
      <c r="C63" s="1">
        <v>10701</v>
      </c>
      <c r="D63" s="1">
        <f t="shared" si="0"/>
        <v>2840.78</v>
      </c>
      <c r="E63" s="1">
        <f t="shared" si="1"/>
        <v>7860.2199999999993</v>
      </c>
      <c r="F63" s="6"/>
      <c r="G63" s="6"/>
      <c r="H63" s="6"/>
      <c r="I63" s="6"/>
      <c r="J63" s="6"/>
      <c r="K63" s="6"/>
      <c r="L63" s="1"/>
      <c r="M63" s="6"/>
      <c r="N63" s="6"/>
      <c r="O63" s="6"/>
      <c r="P63" s="6"/>
      <c r="Q63" s="6"/>
      <c r="R63" s="1">
        <v>2840.78</v>
      </c>
      <c r="S63" s="1">
        <v>0</v>
      </c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30" x14ac:dyDescent="0.25">
      <c r="A64" s="8" t="s">
        <v>66</v>
      </c>
      <c r="B64" s="10" t="s">
        <v>159</v>
      </c>
      <c r="C64" s="1">
        <v>7339</v>
      </c>
      <c r="D64" s="1">
        <f t="shared" si="0"/>
        <v>7030</v>
      </c>
      <c r="E64" s="1">
        <f t="shared" si="1"/>
        <v>309</v>
      </c>
      <c r="F64" s="6"/>
      <c r="G64" s="6"/>
      <c r="H64" s="6"/>
      <c r="I64" s="6"/>
      <c r="J64" s="6">
        <v>2138</v>
      </c>
      <c r="K64" s="6">
        <v>815</v>
      </c>
      <c r="L64" s="1"/>
      <c r="M64" s="6"/>
      <c r="N64" s="16">
        <v>1631</v>
      </c>
      <c r="O64" s="6"/>
      <c r="P64" s="6"/>
      <c r="Q64" s="6">
        <v>815</v>
      </c>
      <c r="R64" s="1">
        <v>1631</v>
      </c>
      <c r="S64" s="1">
        <v>0</v>
      </c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x14ac:dyDescent="0.25">
      <c r="A65" s="8" t="s">
        <v>67</v>
      </c>
      <c r="K65" t="s">
        <v>160</v>
      </c>
      <c r="L65" s="1" t="str">
        <f>IFERROR(VLOOKUP(A65,[1]Sheet1!$A$9:$C$38,3,FALSE),"")</f>
        <v/>
      </c>
    </row>
    <row r="66" spans="1:32" ht="15.75" thickBot="1" x14ac:dyDescent="0.3">
      <c r="A66" s="12" t="s">
        <v>5</v>
      </c>
      <c r="B66" s="13"/>
      <c r="C66" s="5">
        <f t="shared" ref="C66:AF66" si="2">SUM(C2:C65)</f>
        <v>3634726</v>
      </c>
      <c r="D66" s="5">
        <f t="shared" si="2"/>
        <v>2642211.9299999997</v>
      </c>
      <c r="E66" s="5">
        <f t="shared" si="2"/>
        <v>992514.07</v>
      </c>
      <c r="F66" s="5">
        <f t="shared" si="2"/>
        <v>0</v>
      </c>
      <c r="G66" s="5">
        <f t="shared" si="2"/>
        <v>0</v>
      </c>
      <c r="H66" s="5">
        <f t="shared" si="2"/>
        <v>17292</v>
      </c>
      <c r="I66" s="5">
        <f t="shared" si="2"/>
        <v>203598</v>
      </c>
      <c r="J66" s="5">
        <f t="shared" si="2"/>
        <v>158644</v>
      </c>
      <c r="K66" s="5">
        <f t="shared" si="2"/>
        <v>173649</v>
      </c>
      <c r="L66" s="5">
        <f t="shared" si="2"/>
        <v>194457</v>
      </c>
      <c r="M66" s="5">
        <f t="shared" si="2"/>
        <v>196893</v>
      </c>
      <c r="N66" s="5">
        <f t="shared" si="2"/>
        <v>247059</v>
      </c>
      <c r="O66" s="5">
        <f t="shared" si="2"/>
        <v>244211</v>
      </c>
      <c r="P66" s="5">
        <f t="shared" si="2"/>
        <v>549161.96</v>
      </c>
      <c r="Q66" s="5">
        <f t="shared" si="2"/>
        <v>383792.8</v>
      </c>
      <c r="R66" s="5">
        <f t="shared" si="2"/>
        <v>126784.34000000001</v>
      </c>
      <c r="S66" s="5">
        <f t="shared" si="2"/>
        <v>146669.82999999999</v>
      </c>
      <c r="T66" s="5">
        <f t="shared" si="2"/>
        <v>0</v>
      </c>
      <c r="U66" s="5">
        <f t="shared" si="2"/>
        <v>0</v>
      </c>
      <c r="V66" s="5">
        <f t="shared" si="2"/>
        <v>0</v>
      </c>
      <c r="W66" s="5">
        <f t="shared" si="2"/>
        <v>0</v>
      </c>
      <c r="X66" s="5">
        <f t="shared" si="2"/>
        <v>0</v>
      </c>
      <c r="Y66" s="5">
        <f t="shared" si="2"/>
        <v>0</v>
      </c>
      <c r="Z66" s="5">
        <f t="shared" si="2"/>
        <v>0</v>
      </c>
      <c r="AA66" s="5">
        <f t="shared" si="2"/>
        <v>0</v>
      </c>
      <c r="AB66" s="5">
        <f t="shared" si="2"/>
        <v>0</v>
      </c>
      <c r="AC66" s="5">
        <f t="shared" si="2"/>
        <v>0</v>
      </c>
      <c r="AD66" s="5">
        <f t="shared" si="2"/>
        <v>0</v>
      </c>
      <c r="AE66" s="5">
        <f t="shared" si="2"/>
        <v>0</v>
      </c>
      <c r="AF66" s="5">
        <f t="shared" si="2"/>
        <v>0</v>
      </c>
    </row>
    <row r="68" spans="1:32" x14ac:dyDescent="0.25">
      <c r="N68" s="15"/>
      <c r="Q68" s="15"/>
    </row>
    <row r="69" spans="1:32" x14ac:dyDescent="0.25">
      <c r="D69" s="15"/>
      <c r="E69" s="15"/>
      <c r="L69" s="15"/>
      <c r="M69" s="15"/>
    </row>
    <row r="70" spans="1:32" x14ac:dyDescent="0.25">
      <c r="O70" s="15"/>
    </row>
    <row r="71" spans="1:32" x14ac:dyDescent="0.25">
      <c r="N71" s="15"/>
    </row>
    <row r="73" spans="1:32" x14ac:dyDescent="0.25">
      <c r="L73" s="15"/>
    </row>
  </sheetData>
  <sheetProtection password="DC61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IDEA PRESCHOOL FY18-19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Gines, Kristen</dc:creator>
  <cp:lastModifiedBy>Davis, Evan</cp:lastModifiedBy>
  <dcterms:created xsi:type="dcterms:W3CDTF">2016-05-13T20:49:46Z</dcterms:created>
  <dcterms:modified xsi:type="dcterms:W3CDTF">2019-09-16T18:00:12Z</dcterms:modified>
</cp:coreProperties>
</file>