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2070" windowWidth="10290" windowHeight="7110" activeTab="0"/>
  </bookViews>
  <sheets>
    <sheet name="Calculation Form" sheetId="1" r:id="rId1"/>
    <sheet name="Inputs" sheetId="2" r:id="rId2"/>
    <sheet name="Sheet3" sheetId="3" r:id="rId3"/>
    <sheet name="Sheet1" sheetId="4" r:id="rId4"/>
  </sheets>
  <externalReferences>
    <externalReference r:id="rId7"/>
  </externalReferences>
  <definedNames>
    <definedName name="Inputs">'Inputs'!$A$2:$I$181</definedName>
    <definedName name="Values">'[1]Inputs'!$A$2:$I$181</definedName>
  </definedNames>
  <calcPr fullCalcOnLoad="1"/>
</workbook>
</file>

<file path=xl/sharedStrings.xml><?xml version="1.0" encoding="utf-8"?>
<sst xmlns="http://schemas.openxmlformats.org/spreadsheetml/2006/main" count="584" uniqueCount="425">
  <si>
    <t>Enter District Number:</t>
  </si>
  <si>
    <t>DISTRICT</t>
  </si>
  <si>
    <t>At-risk Pupil Count</t>
  </si>
  <si>
    <t>Funded Pupil Count</t>
  </si>
  <si>
    <t>K-12 Membership</t>
  </si>
  <si>
    <t>Adjusted District Per-Pupil Revenue</t>
  </si>
  <si>
    <t>District Per-Pupil Revenue</t>
  </si>
  <si>
    <t>Total At-Risk Funding</t>
  </si>
  <si>
    <t>TOTAL PROGRAM</t>
  </si>
  <si>
    <t>Total Program Funding</t>
  </si>
  <si>
    <t>Less: Charter School Count</t>
  </si>
  <si>
    <t>District Adjusted Pupil Count</t>
  </si>
  <si>
    <t>District Per Pupil At-Risk Funding</t>
  </si>
  <si>
    <t xml:space="preserve">Total Formula Per Pupil Funding </t>
  </si>
  <si>
    <t>Charter Total Program (Adjusted)</t>
  </si>
  <si>
    <t>Charter Total Program (Unadjusted)</t>
  </si>
  <si>
    <t>Adjusted Charter Per-Pupil Revenue</t>
  </si>
  <si>
    <t>At-risk Funding to (from) Charter</t>
  </si>
  <si>
    <t>Adjusted At-risk Per Pupil Funding</t>
  </si>
  <si>
    <t>CALCULATION ELEMENTS</t>
  </si>
  <si>
    <t>Percentage of Pupils Eligible for Free Lunch (At-risk Pupil Count divided by K-12 Membership)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</si>
  <si>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</si>
  <si>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</si>
  <si>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</si>
  <si>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</si>
  <si>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</si>
  <si>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</si>
  <si>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</si>
  <si>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</si>
  <si>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</si>
  <si>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</si>
  <si>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</si>
  <si>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</si>
  <si>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</si>
  <si>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</si>
  <si>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</si>
  <si>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</si>
  <si>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</si>
  <si>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</si>
  <si>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</si>
  <si>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</si>
  <si>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</si>
  <si>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</si>
  <si>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</si>
  <si>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</si>
  <si>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</si>
  <si>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</si>
  <si>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</si>
  <si>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</si>
  <si>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</si>
  <si>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</si>
  <si>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</si>
  <si>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</si>
  <si>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</si>
  <si>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</si>
  <si>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</si>
  <si>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</si>
  <si>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</si>
  <si>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</si>
  <si>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</si>
  <si>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</si>
  <si>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</si>
  <si>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</si>
  <si>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</si>
  <si>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</si>
  <si>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</si>
  <si>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</si>
  <si>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</si>
  <si>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</si>
  <si>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</si>
  <si>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</si>
  <si>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</si>
  <si>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</si>
  <si>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</si>
  <si>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</si>
  <si>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</si>
  <si>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</si>
  <si>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</si>
  <si>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</si>
  <si>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</si>
  <si>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</si>
  <si>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</si>
  <si>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</si>
  <si>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</si>
  <si>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</si>
  <si>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</si>
  <si>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</si>
  <si>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</si>
  <si>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</si>
  <si>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</si>
  <si>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</si>
  <si>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</si>
  <si>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</si>
  <si>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</si>
  <si>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</si>
  <si>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</si>
  <si>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</si>
  <si>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</si>
  <si>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</si>
  <si>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</si>
  <si>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</si>
  <si>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</si>
  <si>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</si>
  <si>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</si>
  <si>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</si>
  <si>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</si>
  <si>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</si>
  <si>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</si>
  <si>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</si>
  <si>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</si>
  <si>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</si>
  <si>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</si>
  <si>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</si>
  <si>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</si>
  <si>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</si>
  <si>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</si>
  <si>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</si>
  <si>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</si>
  <si>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</si>
  <si>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</si>
  <si>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</si>
  <si>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</si>
  <si>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</si>
  <si>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</si>
  <si>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</si>
  <si>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</si>
  <si>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</si>
  <si>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</si>
  <si>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</si>
  <si>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</si>
  <si>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</si>
  <si>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</si>
  <si>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</si>
  <si>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</si>
  <si>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</si>
  <si>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</si>
  <si>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</si>
  <si>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</si>
  <si>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</si>
  <si>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</si>
  <si>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</si>
  <si>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</si>
  <si>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</si>
  <si>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</si>
  <si>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</si>
  <si>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</si>
  <si>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</si>
  <si>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</si>
  <si>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</si>
  <si>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</si>
  <si>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</si>
  <si>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</si>
  <si>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</si>
  <si>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</si>
  <si>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</si>
  <si>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</si>
  <si>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</si>
  <si>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</si>
  <si>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</si>
  <si>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</si>
  <si>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</si>
  <si>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</si>
  <si>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</si>
  <si>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</si>
  <si>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</si>
  <si>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</si>
  <si>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</si>
  <si>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</si>
  <si>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</si>
  <si>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</si>
  <si>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</si>
  <si>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</si>
  <si>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</si>
  <si>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</si>
  <si>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</si>
  <si>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</si>
  <si>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</si>
  <si>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</si>
  <si>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</si>
  <si>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</si>
  <si>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</si>
  <si>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</si>
  <si>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</si>
  <si>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</si>
  <si>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</si>
  <si>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</si>
  <si>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</si>
  <si>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</si>
  <si>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</si>
  <si>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</si>
  <si>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</si>
  <si>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</si>
  <si>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</si>
  <si>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</si>
  <si>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</si>
  <si>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</si>
  <si>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</si>
  <si>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</si>
  <si>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</si>
  <si>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</si>
  <si>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</si>
  <si>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</si>
  <si>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</si>
  <si>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</si>
  <si>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</si>
  <si>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</si>
  <si>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</si>
  <si>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</si>
  <si>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</si>
  <si>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</si>
  <si>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</si>
  <si>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</si>
  <si>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</si>
  <si>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</si>
  <si>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</si>
  <si>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</si>
  <si>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</si>
  <si>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</si>
  <si>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</si>
  <si>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</si>
  <si>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</si>
  <si>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</si>
  <si>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</si>
  <si>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</si>
  <si>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</si>
  <si>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</si>
  <si>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</si>
  <si>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</si>
  <si>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</si>
  <si>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</si>
  <si>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</si>
  <si>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</si>
  <si>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District Code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</si>
  <si>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</si>
  <si>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</si>
  <si>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</si>
  <si>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</si>
  <si>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</si>
  <si>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</si>
  <si>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</si>
  <si>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</si>
  <si>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</si>
  <si>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</si>
  <si>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</si>
  <si>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</si>
  <si>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</si>
  <si>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</si>
  <si>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</si>
  <si>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</si>
  <si>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</si>
  <si>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</si>
  <si>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</si>
  <si>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</si>
  <si>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</si>
  <si>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</si>
  <si>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</si>
  <si>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</si>
  <si>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</si>
  <si>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</si>
  <si>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</si>
  <si>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</si>
  <si>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</si>
  <si>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</si>
  <si>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</si>
  <si>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</si>
  <si>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</si>
  <si>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</si>
  <si>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</si>
  <si>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</si>
  <si>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</si>
  <si>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</si>
  <si>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</si>
  <si>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</si>
  <si>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</si>
  <si>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</si>
  <si>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</si>
  <si>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</si>
  <si>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</si>
  <si>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</si>
  <si>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</si>
  <si>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</si>
  <si>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</si>
  <si>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</si>
  <si>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</si>
  <si>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</si>
  <si>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</si>
  <si>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</si>
  <si>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</si>
  <si>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</si>
  <si>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</si>
  <si>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</si>
  <si>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</si>
  <si>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</si>
  <si>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</si>
  <si>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</si>
  <si>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</si>
  <si>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</si>
  <si>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</si>
  <si>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</si>
  <si>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</si>
  <si>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</si>
  <si>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</si>
  <si>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</si>
  <si>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</si>
  <si>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</si>
  <si>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</si>
  <si>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</si>
  <si>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</si>
  <si>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</si>
  <si>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</si>
  <si>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</si>
  <si>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</si>
  <si>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</si>
  <si>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</si>
  <si>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</si>
  <si>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</si>
  <si>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</si>
  <si>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</si>
  <si>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</si>
  <si>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</si>
  <si>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</si>
  <si>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</si>
  <si>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</si>
  <si>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</si>
  <si>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</si>
  <si>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</si>
  <si>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</si>
  <si>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</si>
  <si>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</si>
  <si>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</si>
  <si>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</si>
  <si>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</si>
  <si>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</si>
  <si>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</si>
  <si>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</si>
  <si>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</si>
  <si>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</si>
  <si>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</si>
  <si>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</si>
  <si>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</si>
  <si>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</si>
  <si>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</si>
  <si>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</si>
  <si>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</si>
  <si>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</si>
  <si>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</si>
  <si>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</si>
  <si>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</si>
  <si>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</si>
  <si>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</si>
  <si>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</si>
  <si>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</si>
  <si>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</si>
  <si>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</si>
  <si>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</si>
  <si>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</si>
  <si>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</si>
  <si>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</si>
  <si>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</si>
  <si>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</si>
  <si>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</si>
  <si>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</si>
  <si>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</si>
  <si>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</si>
  <si>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</si>
  <si>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</si>
  <si>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</si>
  <si>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</si>
  <si>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</si>
  <si>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</si>
  <si>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</si>
  <si>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</si>
  <si>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</si>
  <si>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</si>
  <si>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</si>
  <si>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</si>
  <si>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</si>
  <si>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</si>
  <si>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</si>
  <si>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</si>
  <si>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</si>
  <si>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</si>
  <si>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</si>
  <si>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</si>
  <si>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</si>
  <si>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</si>
  <si>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</si>
  <si>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</si>
  <si>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</si>
  <si>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</si>
  <si>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</si>
  <si>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</si>
  <si>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</si>
  <si>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</si>
  <si>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</si>
  <si>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</si>
  <si>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</si>
  <si>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</si>
  <si>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</si>
  <si>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</si>
  <si>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</si>
  <si>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</si>
  <si>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</si>
  <si>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</si>
  <si>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</si>
  <si>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</si>
  <si>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</si>
  <si>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</si>
  <si>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</si>
  <si>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</si>
  <si>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</si>
  <si>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At-Risk Pupil Count</t>
  </si>
  <si>
    <t>Charter School Totals</t>
  </si>
  <si>
    <t>CHARTER SCHOOL</t>
  </si>
  <si>
    <t>County</t>
  </si>
  <si>
    <t>District</t>
  </si>
  <si>
    <t>District Name</t>
  </si>
  <si>
    <t xml:space="preserve">Instructions: </t>
  </si>
  <si>
    <t>Step 1 - Enter district number</t>
  </si>
  <si>
    <t xml:space="preserve">Step 2 - Enter charter school fields indicated by yellow highlight.  </t>
  </si>
  <si>
    <t>Revised Total Program Funding</t>
  </si>
  <si>
    <t>SBSF</t>
  </si>
  <si>
    <t>SBSF Total Program Funding</t>
  </si>
  <si>
    <t xml:space="preserve"> </t>
  </si>
  <si>
    <t>Negative Factor Total/Per Pupil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</si>
</sst>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_);\(#,##0.0\)"/>
    <numFmt numFmtId="166" formatCode="#,##0.0"/>
    <numFmt numFmtId="167" formatCode="_(* #,##0.0_);_(* \(#,##0.0\);_(* &quot;-&quot;?_);_(@_)"/>
    <numFmt numFmtId="168" formatCode="_(* #,##0_);_(* \(#,##0\);_(* &quot;-&quot;??_);_(@_)"/>
    <numFmt numFmtId="169" formatCode="_(* #,##0.0_);_(* \(#,##0.0\);_(* &quot;-&quot;??_);_(@_)"/>
    <numFmt numFmtId="170" formatCode="0.0000"/>
    <numFmt numFmtId="171" formatCode="0.00000"/>
    <numFmt numFmtId="172" formatCode="0.000000"/>
    <numFmt numFmtId="173" formatCode="0.000"/>
    <numFmt numFmtId="174" formatCode="#,##0.0000000_);[Red]\(#,##0.0000000\)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NumberFormat="1" applyFont="1" applyAlignment="1">
      <alignment/>
    </xf>
    <xf numFmtId="0" fontId="0" fillId="0" borderId="0" xfId="0" applyAlignment="1" applyProtection="1">
      <alignment horizontal="left"/>
      <protection/>
    </xf>
    <xf numFmtId="4" fontId="0" fillId="0" borderId="0" xfId="0" applyNumberFormat="1" applyAlignment="1">
      <alignment/>
    </xf>
    <xf numFmtId="40" fontId="0" fillId="0" borderId="0" xfId="0" applyNumberForma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 quotePrefix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39" fontId="0" fillId="0" borderId="0" xfId="0" applyNumberFormat="1" applyAlignment="1">
      <alignment/>
    </xf>
    <xf numFmtId="43" fontId="0" fillId="0" borderId="0" xfId="42" applyFont="1" applyAlignment="1">
      <alignment/>
    </xf>
    <xf numFmtId="49" fontId="0" fillId="33" borderId="0" xfId="0" applyNumberFormat="1" applyFill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40" fontId="3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SFU\Institute%20Charter\Denver%20Adjusted%20At-risk%20Funding%20with%20Concentration#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ar Blair"/>
      <sheetName val="Original Form"/>
      <sheetName val="Calculation Form"/>
      <sheetName val="Inputs"/>
      <sheetName val="Sheet5"/>
      <sheetName val="Sheet4"/>
      <sheetName val="Sheet2"/>
      <sheetName val="Sheet3"/>
    </sheetNames>
    <sheetDataSet>
      <sheetData sheetId="3">
        <row r="2">
          <cell r="A2" t="str">
            <v>District Code</v>
          </cell>
          <cell r="D2" t="str">
            <v>Funded Pupil Count</v>
          </cell>
          <cell r="E2" t="str">
            <v>At-Risk Pupil Count</v>
          </cell>
          <cell r="F2" t="str">
            <v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5326.2</v>
          </cell>
          <cell r="E4">
            <v>2548</v>
          </cell>
          <cell r="F4">
            <v>5800.53</v>
          </cell>
          <cell r="G4">
            <v>2005793.99</v>
          </cell>
          <cell r="H4">
            <v>5210.5</v>
          </cell>
          <cell r="I4">
            <v>32900592.23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35710.5</v>
          </cell>
          <cell r="E5">
            <v>8338</v>
          </cell>
          <cell r="F5">
            <v>5824.91</v>
          </cell>
          <cell r="G5">
            <v>5585329.55</v>
          </cell>
          <cell r="H5">
            <v>35641.5</v>
          </cell>
          <cell r="I5">
            <v>213342986.32999998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6161.5</v>
          </cell>
          <cell r="E6">
            <v>4451</v>
          </cell>
          <cell r="F6">
            <v>5757.89</v>
          </cell>
          <cell r="G6">
            <v>4876651.77</v>
          </cell>
          <cell r="H6">
            <v>6059.5</v>
          </cell>
          <cell r="I6">
            <v>40353034.36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9842.5</v>
          </cell>
          <cell r="E7">
            <v>2726</v>
          </cell>
          <cell r="F7">
            <v>5766.79</v>
          </cell>
          <cell r="G7">
            <v>1807830.87</v>
          </cell>
          <cell r="H7">
            <v>9753.1</v>
          </cell>
          <cell r="I7">
            <v>58567457.6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1087</v>
          </cell>
          <cell r="E8">
            <v>174</v>
          </cell>
          <cell r="F8">
            <v>6220.36</v>
          </cell>
          <cell r="G8">
            <v>124469.37</v>
          </cell>
          <cell r="H8">
            <v>1079.6</v>
          </cell>
          <cell r="I8">
            <v>6885999.119999999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887</v>
          </cell>
          <cell r="E9">
            <v>86</v>
          </cell>
          <cell r="F9">
            <v>6350.27</v>
          </cell>
          <cell r="G9">
            <v>62804.2</v>
          </cell>
          <cell r="H9">
            <v>884.1</v>
          </cell>
          <cell r="I9">
            <v>5695496.25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10014.4</v>
          </cell>
          <cell r="E10">
            <v>6063</v>
          </cell>
          <cell r="F10">
            <v>5771.2</v>
          </cell>
          <cell r="G10">
            <v>5721973.26</v>
          </cell>
          <cell r="H10">
            <v>9739.3</v>
          </cell>
          <cell r="I10">
            <v>63517087.73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2329</v>
          </cell>
          <cell r="E11">
            <v>1223</v>
          </cell>
          <cell r="F11">
            <v>5515.48</v>
          </cell>
          <cell r="G11">
            <v>982627.19</v>
          </cell>
          <cell r="H11">
            <v>2263.8</v>
          </cell>
          <cell r="I11">
            <v>13829915.71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313</v>
          </cell>
          <cell r="E12">
            <v>168</v>
          </cell>
          <cell r="F12">
            <v>7615.87</v>
          </cell>
          <cell r="G12">
            <v>147138.69</v>
          </cell>
          <cell r="H12">
            <v>304.5</v>
          </cell>
          <cell r="I12">
            <v>2530907.34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3790.8</v>
          </cell>
          <cell r="E13">
            <v>1504</v>
          </cell>
          <cell r="F13">
            <v>5890.86</v>
          </cell>
          <cell r="G13">
            <v>1105393.25</v>
          </cell>
          <cell r="H13">
            <v>3561</v>
          </cell>
          <cell r="I13">
            <v>23436470.18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1703.5</v>
          </cell>
          <cell r="E14">
            <v>1027</v>
          </cell>
          <cell r="F14">
            <v>6171.39</v>
          </cell>
          <cell r="G14">
            <v>1083362</v>
          </cell>
          <cell r="H14">
            <v>1569.1</v>
          </cell>
          <cell r="I14">
            <v>11596323.94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45964</v>
          </cell>
          <cell r="E15">
            <v>6493</v>
          </cell>
          <cell r="F15">
            <v>5996.36</v>
          </cell>
          <cell r="G15">
            <v>4477453.31</v>
          </cell>
          <cell r="H15">
            <v>46071.9</v>
          </cell>
          <cell r="I15">
            <v>280094223.14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15634</v>
          </cell>
          <cell r="E16">
            <v>1996</v>
          </cell>
          <cell r="F16">
            <v>5858.79</v>
          </cell>
          <cell r="G16">
            <v>1344826.93</v>
          </cell>
          <cell r="H16">
            <v>15383.6</v>
          </cell>
          <cell r="I16">
            <v>92941168.42999999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209.5</v>
          </cell>
          <cell r="E17">
            <v>40</v>
          </cell>
          <cell r="F17">
            <v>9911.91</v>
          </cell>
          <cell r="G17">
            <v>45594.76</v>
          </cell>
          <cell r="H17">
            <v>207.5</v>
          </cell>
          <cell r="I17">
            <v>2122138.87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30494</v>
          </cell>
          <cell r="E18">
            <v>15939</v>
          </cell>
          <cell r="F18">
            <v>5908.44</v>
          </cell>
          <cell r="G18">
            <v>13353058.35</v>
          </cell>
          <cell r="H18">
            <v>30600</v>
          </cell>
          <cell r="I18">
            <v>193524928.32999998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494.9</v>
          </cell>
          <cell r="E19">
            <v>89</v>
          </cell>
          <cell r="F19">
            <v>6820.34</v>
          </cell>
          <cell r="G19">
            <v>69806.14</v>
          </cell>
          <cell r="H19">
            <v>467.5</v>
          </cell>
          <cell r="I19">
            <v>3445190.48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1621</v>
          </cell>
          <cell r="E20">
            <v>509</v>
          </cell>
          <cell r="F20">
            <v>5926.38</v>
          </cell>
          <cell r="G20">
            <v>348121.57</v>
          </cell>
          <cell r="H20">
            <v>1560.5</v>
          </cell>
          <cell r="I20">
            <v>9954784.040000001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189.8</v>
          </cell>
          <cell r="E21">
            <v>73</v>
          </cell>
          <cell r="F21">
            <v>9377.51</v>
          </cell>
          <cell r="G21">
            <v>78724.21</v>
          </cell>
          <cell r="H21">
            <v>162</v>
          </cell>
          <cell r="I21">
            <v>1858575.85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68.5</v>
          </cell>
          <cell r="E22">
            <v>32</v>
          </cell>
          <cell r="F22">
            <v>11571.42</v>
          </cell>
          <cell r="G22">
            <v>42582.82</v>
          </cell>
          <cell r="H22">
            <v>67</v>
          </cell>
          <cell r="I22">
            <v>835225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313.3</v>
          </cell>
          <cell r="E23">
            <v>160</v>
          </cell>
          <cell r="F23">
            <v>7436.32</v>
          </cell>
          <cell r="G23">
            <v>136828.27</v>
          </cell>
          <cell r="H23">
            <v>290.5</v>
          </cell>
          <cell r="I23">
            <v>2466627.02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472</v>
          </cell>
          <cell r="E24">
            <v>114</v>
          </cell>
          <cell r="F24">
            <v>6152.49</v>
          </cell>
          <cell r="G24">
            <v>80659.08</v>
          </cell>
          <cell r="H24">
            <v>476.9</v>
          </cell>
          <cell r="I24">
            <v>2824497.97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71.3</v>
          </cell>
          <cell r="E25">
            <v>27</v>
          </cell>
          <cell r="F25">
            <v>11510.59</v>
          </cell>
          <cell r="G25">
            <v>35740.38</v>
          </cell>
          <cell r="H25">
            <v>69.5</v>
          </cell>
          <cell r="I25">
            <v>856445.44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570.4</v>
          </cell>
          <cell r="E26">
            <v>350</v>
          </cell>
          <cell r="F26">
            <v>6053.11</v>
          </cell>
          <cell r="G26">
            <v>352073.38</v>
          </cell>
          <cell r="H26">
            <v>552</v>
          </cell>
          <cell r="I26">
            <v>3803310.76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250.8</v>
          </cell>
          <cell r="E27">
            <v>107</v>
          </cell>
          <cell r="F27">
            <v>8047.19</v>
          </cell>
          <cell r="G27">
            <v>99020.61</v>
          </cell>
          <cell r="H27">
            <v>235.5</v>
          </cell>
          <cell r="I27">
            <v>2117254.64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21324</v>
          </cell>
          <cell r="E28">
            <v>5383</v>
          </cell>
          <cell r="F28">
            <v>5864.51</v>
          </cell>
          <cell r="G28">
            <v>3630398.12</v>
          </cell>
          <cell r="H28">
            <v>21283.1</v>
          </cell>
          <cell r="I28">
            <v>128685296.53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27081</v>
          </cell>
          <cell r="E29">
            <v>3837</v>
          </cell>
          <cell r="F29">
            <v>6001.86</v>
          </cell>
          <cell r="G29">
            <v>2648349.74</v>
          </cell>
          <cell r="H29">
            <v>27069</v>
          </cell>
          <cell r="I29">
            <v>165184659.57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946.4</v>
          </cell>
          <cell r="E30">
            <v>207</v>
          </cell>
          <cell r="F30">
            <v>6136.02</v>
          </cell>
          <cell r="G30">
            <v>146067.88</v>
          </cell>
          <cell r="H30">
            <v>924</v>
          </cell>
          <cell r="I30">
            <v>5953194.07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1174</v>
          </cell>
          <cell r="E31">
            <v>376</v>
          </cell>
          <cell r="F31">
            <v>5925.69</v>
          </cell>
          <cell r="G31">
            <v>256966.62</v>
          </cell>
          <cell r="H31">
            <v>1160.1</v>
          </cell>
          <cell r="I31">
            <v>7213728.83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104.5</v>
          </cell>
          <cell r="E32">
            <v>65</v>
          </cell>
          <cell r="F32">
            <v>10833.13</v>
          </cell>
          <cell r="G32">
            <v>80977.67</v>
          </cell>
          <cell r="H32">
            <v>97.5</v>
          </cell>
          <cell r="I32">
            <v>1213040.13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242.6</v>
          </cell>
          <cell r="E33">
            <v>71</v>
          </cell>
          <cell r="F33">
            <v>8626.76</v>
          </cell>
          <cell r="G33">
            <v>70437.52</v>
          </cell>
          <cell r="H33">
            <v>234.5</v>
          </cell>
          <cell r="I33">
            <v>2163290.3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1100.6</v>
          </cell>
          <cell r="E34">
            <v>172</v>
          </cell>
          <cell r="F34">
            <v>6216.36</v>
          </cell>
          <cell r="G34">
            <v>122959.52</v>
          </cell>
          <cell r="H34">
            <v>1018.6</v>
          </cell>
          <cell r="I34">
            <v>6964680.649999999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1170.9</v>
          </cell>
          <cell r="E35">
            <v>664</v>
          </cell>
          <cell r="F35">
            <v>5725.84</v>
          </cell>
          <cell r="G35">
            <v>598611.22</v>
          </cell>
          <cell r="H35">
            <v>1115.2</v>
          </cell>
          <cell r="I35">
            <v>7302150.66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329.9</v>
          </cell>
          <cell r="E36">
            <v>136</v>
          </cell>
          <cell r="F36">
            <v>7409.2</v>
          </cell>
          <cell r="G36">
            <v>115879.86</v>
          </cell>
          <cell r="H36">
            <v>305.5</v>
          </cell>
          <cell r="I36">
            <v>2560174.28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316.9</v>
          </cell>
          <cell r="E37">
            <v>178</v>
          </cell>
          <cell r="F37">
            <v>7582.22</v>
          </cell>
          <cell r="G37">
            <v>155208.04</v>
          </cell>
          <cell r="H37">
            <v>307.1</v>
          </cell>
          <cell r="I37">
            <v>2558013.49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261.3</v>
          </cell>
          <cell r="E38">
            <v>166</v>
          </cell>
          <cell r="F38">
            <v>8093.08</v>
          </cell>
          <cell r="G38">
            <v>154496.81</v>
          </cell>
          <cell r="H38">
            <v>249</v>
          </cell>
          <cell r="I38">
            <v>2269217.46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297</v>
          </cell>
          <cell r="E39">
            <v>192</v>
          </cell>
          <cell r="F39">
            <v>7688.8</v>
          </cell>
          <cell r="G39">
            <v>169768.68</v>
          </cell>
          <cell r="H39">
            <v>287.4</v>
          </cell>
          <cell r="I39">
            <v>2453342.02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553</v>
          </cell>
          <cell r="E40">
            <v>320</v>
          </cell>
          <cell r="F40">
            <v>6260.85</v>
          </cell>
          <cell r="G40">
            <v>310227.93</v>
          </cell>
          <cell r="H40">
            <v>548.3</v>
          </cell>
          <cell r="I40">
            <v>3772477.91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495.5</v>
          </cell>
          <cell r="E41">
            <v>131</v>
          </cell>
          <cell r="F41">
            <v>6479.2</v>
          </cell>
          <cell r="G41">
            <v>97609.16</v>
          </cell>
          <cell r="H41">
            <v>491.6</v>
          </cell>
          <cell r="I41">
            <v>3308053.12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4952</v>
          </cell>
          <cell r="E42">
            <v>1662</v>
          </cell>
          <cell r="F42">
            <v>5662.37</v>
          </cell>
          <cell r="G42">
            <v>1090181.96</v>
          </cell>
          <cell r="H42">
            <v>4946.5</v>
          </cell>
          <cell r="I42">
            <v>29130219.96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68383.5</v>
          </cell>
          <cell r="E43">
            <v>43623</v>
          </cell>
          <cell r="F43">
            <v>5912.83</v>
          </cell>
          <cell r="G43">
            <v>46943423.6</v>
          </cell>
          <cell r="H43">
            <v>66690.3</v>
          </cell>
          <cell r="I43">
            <v>451206527.89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253.5</v>
          </cell>
          <cell r="E44">
            <v>71</v>
          </cell>
          <cell r="F44">
            <v>8696.86</v>
          </cell>
          <cell r="G44">
            <v>71009.87</v>
          </cell>
          <cell r="H44">
            <v>244</v>
          </cell>
          <cell r="I44">
            <v>2275664.16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43983</v>
          </cell>
          <cell r="E45">
            <v>1802</v>
          </cell>
          <cell r="F45">
            <v>5917.23</v>
          </cell>
          <cell r="G45">
            <v>1226227.42</v>
          </cell>
          <cell r="H45">
            <v>44076.2</v>
          </cell>
          <cell r="I45">
            <v>261483721.01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4974.5</v>
          </cell>
          <cell r="E46">
            <v>1284</v>
          </cell>
          <cell r="F46">
            <v>6186.17</v>
          </cell>
          <cell r="G46">
            <v>913449.56</v>
          </cell>
          <cell r="H46">
            <v>4956</v>
          </cell>
          <cell r="I46">
            <v>31686541.919999998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2758</v>
          </cell>
          <cell r="E47">
            <v>150</v>
          </cell>
          <cell r="F47">
            <v>5973.78</v>
          </cell>
          <cell r="G47">
            <v>103047.71</v>
          </cell>
          <cell r="H47">
            <v>2737.4</v>
          </cell>
          <cell r="I47">
            <v>16578732.99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403.1</v>
          </cell>
          <cell r="E48">
            <v>50</v>
          </cell>
          <cell r="F48">
            <v>7380.32</v>
          </cell>
          <cell r="G48">
            <v>42436.83</v>
          </cell>
          <cell r="H48">
            <v>379</v>
          </cell>
          <cell r="I48">
            <v>3017442.84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307.1</v>
          </cell>
          <cell r="E49">
            <v>114</v>
          </cell>
          <cell r="F49">
            <v>8189.32</v>
          </cell>
          <cell r="G49">
            <v>107362.04</v>
          </cell>
          <cell r="H49">
            <v>289.5</v>
          </cell>
          <cell r="I49">
            <v>2622303.5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272.2</v>
          </cell>
          <cell r="E50">
            <v>16</v>
          </cell>
          <cell r="F50">
            <v>8562.71</v>
          </cell>
          <cell r="G50">
            <v>15755.4</v>
          </cell>
          <cell r="H50">
            <v>268</v>
          </cell>
          <cell r="I50">
            <v>2346526.36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93</v>
          </cell>
          <cell r="E51">
            <v>37</v>
          </cell>
          <cell r="F51">
            <v>11968.16</v>
          </cell>
          <cell r="G51">
            <v>50924.5</v>
          </cell>
          <cell r="H51">
            <v>92</v>
          </cell>
          <cell r="I51">
            <v>1163963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696.5</v>
          </cell>
          <cell r="E52">
            <v>186</v>
          </cell>
          <cell r="F52">
            <v>6546.49</v>
          </cell>
          <cell r="G52">
            <v>140029.47</v>
          </cell>
          <cell r="H52">
            <v>683.9</v>
          </cell>
          <cell r="I52">
            <v>4699661.29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10315.2</v>
          </cell>
          <cell r="E53">
            <v>5788</v>
          </cell>
          <cell r="F53">
            <v>5737.03</v>
          </cell>
          <cell r="G53">
            <v>5064506.32</v>
          </cell>
          <cell r="H53">
            <v>10103.8</v>
          </cell>
          <cell r="I53">
            <v>64243094.81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8070.1</v>
          </cell>
          <cell r="E54">
            <v>2057</v>
          </cell>
          <cell r="F54">
            <v>5601.73</v>
          </cell>
          <cell r="G54">
            <v>1325116.93</v>
          </cell>
          <cell r="H54">
            <v>7977.5</v>
          </cell>
          <cell r="I54">
            <v>46531627.629999995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5804.5</v>
          </cell>
          <cell r="E55">
            <v>1338</v>
          </cell>
          <cell r="F55">
            <v>5640.56</v>
          </cell>
          <cell r="G55">
            <v>867912.36</v>
          </cell>
          <cell r="H55">
            <v>5781</v>
          </cell>
          <cell r="I55">
            <v>33608520.05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30194.6</v>
          </cell>
          <cell r="E56">
            <v>11216</v>
          </cell>
          <cell r="F56">
            <v>5750.17</v>
          </cell>
          <cell r="G56">
            <v>7686876.22</v>
          </cell>
          <cell r="H56">
            <v>29690.3</v>
          </cell>
          <cell r="I56">
            <v>181311013.34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4319</v>
          </cell>
          <cell r="E57">
            <v>306</v>
          </cell>
          <cell r="F57">
            <v>5723.05</v>
          </cell>
          <cell r="G57">
            <v>201394.3</v>
          </cell>
          <cell r="H57">
            <v>4367</v>
          </cell>
          <cell r="I57">
            <v>24919268.630000003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1297.5</v>
          </cell>
          <cell r="E58">
            <v>218</v>
          </cell>
          <cell r="F58">
            <v>6128.59</v>
          </cell>
          <cell r="G58">
            <v>153643.72</v>
          </cell>
          <cell r="H58">
            <v>1285.4</v>
          </cell>
          <cell r="I58">
            <v>8105487.51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19360</v>
          </cell>
          <cell r="E59">
            <v>889</v>
          </cell>
          <cell r="F59">
            <v>5784.2</v>
          </cell>
          <cell r="G59">
            <v>591347.81</v>
          </cell>
          <cell r="H59">
            <v>19524.6</v>
          </cell>
          <cell r="I59">
            <v>112573482.72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932</v>
          </cell>
          <cell r="E60">
            <v>383</v>
          </cell>
          <cell r="F60">
            <v>6246.76</v>
          </cell>
          <cell r="G60">
            <v>292522.74</v>
          </cell>
          <cell r="H60">
            <v>947.9</v>
          </cell>
          <cell r="I60">
            <v>6114506.199999999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623.3</v>
          </cell>
          <cell r="E61">
            <v>98</v>
          </cell>
          <cell r="F61">
            <v>6636.41</v>
          </cell>
          <cell r="G61">
            <v>74792.36</v>
          </cell>
          <cell r="H61">
            <v>546.2</v>
          </cell>
          <cell r="I61">
            <v>4210320.12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303.6</v>
          </cell>
          <cell r="E62">
            <v>125</v>
          </cell>
          <cell r="F62">
            <v>8065.66</v>
          </cell>
          <cell r="G62">
            <v>115943.91</v>
          </cell>
          <cell r="H62">
            <v>294.5</v>
          </cell>
          <cell r="I62">
            <v>2564679.28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5557</v>
          </cell>
          <cell r="E63">
            <v>200</v>
          </cell>
          <cell r="F63">
            <v>5814.64</v>
          </cell>
          <cell r="G63">
            <v>133736.65</v>
          </cell>
          <cell r="H63">
            <v>5555.2</v>
          </cell>
          <cell r="I63">
            <v>32445673.49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10638</v>
          </cell>
          <cell r="E64">
            <v>1072</v>
          </cell>
          <cell r="F64">
            <v>5733.01</v>
          </cell>
          <cell r="G64">
            <v>706765.88</v>
          </cell>
          <cell r="H64">
            <v>10602.2</v>
          </cell>
          <cell r="I64">
            <v>61694561.410000004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131.8</v>
          </cell>
          <cell r="E65">
            <v>19</v>
          </cell>
          <cell r="F65">
            <v>11118.71</v>
          </cell>
          <cell r="G65">
            <v>24294.38</v>
          </cell>
          <cell r="H65">
            <v>127.5</v>
          </cell>
          <cell r="I65">
            <v>1324133.97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383.1</v>
          </cell>
          <cell r="E66">
            <v>172</v>
          </cell>
          <cell r="F66">
            <v>7300.31</v>
          </cell>
          <cell r="G66">
            <v>144400.19</v>
          </cell>
          <cell r="H66">
            <v>369</v>
          </cell>
          <cell r="I66">
            <v>2934704.89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4107.4</v>
          </cell>
          <cell r="E67">
            <v>1394</v>
          </cell>
          <cell r="F67">
            <v>5488.96</v>
          </cell>
          <cell r="G67">
            <v>891991.78</v>
          </cell>
          <cell r="H67">
            <v>4005.2</v>
          </cell>
          <cell r="I67">
            <v>23438351.49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1826.1</v>
          </cell>
          <cell r="E68">
            <v>683</v>
          </cell>
          <cell r="F68">
            <v>5657.25</v>
          </cell>
          <cell r="G68">
            <v>462631.23</v>
          </cell>
          <cell r="H68">
            <v>1783.5</v>
          </cell>
          <cell r="I68">
            <v>10793334.25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357</v>
          </cell>
          <cell r="E69">
            <v>128</v>
          </cell>
          <cell r="F69">
            <v>7303.87</v>
          </cell>
          <cell r="G69">
            <v>107513.02</v>
          </cell>
          <cell r="H69">
            <v>354</v>
          </cell>
          <cell r="I69">
            <v>2649593.47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4847.5</v>
          </cell>
          <cell r="E70">
            <v>1263</v>
          </cell>
          <cell r="F70">
            <v>6142.56</v>
          </cell>
          <cell r="G70">
            <v>892176.56</v>
          </cell>
          <cell r="H70">
            <v>4741.7</v>
          </cell>
          <cell r="I70">
            <v>30668250.56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3704.5</v>
          </cell>
          <cell r="E71">
            <v>1194</v>
          </cell>
          <cell r="F71">
            <v>5722.65</v>
          </cell>
          <cell r="G71">
            <v>789377.89</v>
          </cell>
          <cell r="H71">
            <v>3625.8</v>
          </cell>
          <cell r="I71">
            <v>21988925.91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963</v>
          </cell>
          <cell r="E72">
            <v>388</v>
          </cell>
          <cell r="F72">
            <v>6284.76</v>
          </cell>
          <cell r="G72">
            <v>300514.67</v>
          </cell>
          <cell r="H72">
            <v>943.1</v>
          </cell>
          <cell r="I72">
            <v>6352742.430000001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361.9</v>
          </cell>
          <cell r="E73">
            <v>40</v>
          </cell>
          <cell r="F73">
            <v>7868.18</v>
          </cell>
          <cell r="G73">
            <v>36193.64</v>
          </cell>
          <cell r="H73">
            <v>319.1</v>
          </cell>
          <cell r="I73">
            <v>2883688.76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509</v>
          </cell>
          <cell r="E74">
            <v>139</v>
          </cell>
          <cell r="F74">
            <v>6900.68</v>
          </cell>
          <cell r="G74">
            <v>110307.41</v>
          </cell>
          <cell r="H74">
            <v>503</v>
          </cell>
          <cell r="I74">
            <v>3622754.69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1259.9</v>
          </cell>
          <cell r="E75">
            <v>128</v>
          </cell>
          <cell r="F75">
            <v>6045.65</v>
          </cell>
          <cell r="G75">
            <v>88992.02</v>
          </cell>
          <cell r="H75">
            <v>1233.5</v>
          </cell>
          <cell r="I75">
            <v>7705910.72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1559.5</v>
          </cell>
          <cell r="E76">
            <v>215</v>
          </cell>
          <cell r="F76">
            <v>6085.73</v>
          </cell>
          <cell r="G76">
            <v>150469.56</v>
          </cell>
          <cell r="H76">
            <v>1499.9</v>
          </cell>
          <cell r="I76">
            <v>9641158.11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69.5</v>
          </cell>
          <cell r="E77">
            <v>17</v>
          </cell>
          <cell r="F77">
            <v>12798.54</v>
          </cell>
          <cell r="G77">
            <v>25021.15</v>
          </cell>
          <cell r="H77">
            <v>64.5</v>
          </cell>
          <cell r="I77">
            <v>914519.95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688.8</v>
          </cell>
          <cell r="E78">
            <v>379</v>
          </cell>
          <cell r="F78">
            <v>5993.81</v>
          </cell>
          <cell r="G78">
            <v>363770.22</v>
          </cell>
          <cell r="H78">
            <v>623.8</v>
          </cell>
          <cell r="I78">
            <v>4490170.37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244</v>
          </cell>
          <cell r="E79">
            <v>106</v>
          </cell>
          <cell r="F79">
            <v>8255.54</v>
          </cell>
          <cell r="G79">
            <v>100635</v>
          </cell>
          <cell r="H79">
            <v>239.5</v>
          </cell>
          <cell r="I79">
            <v>2114986.01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248.4</v>
          </cell>
          <cell r="E80">
            <v>92</v>
          </cell>
          <cell r="F80">
            <v>8779.95</v>
          </cell>
          <cell r="G80">
            <v>92891.91</v>
          </cell>
          <cell r="H80">
            <v>227.5</v>
          </cell>
          <cell r="I80">
            <v>2273832.49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82204.1</v>
          </cell>
          <cell r="E81">
            <v>15608</v>
          </cell>
          <cell r="F81">
            <v>5873.27</v>
          </cell>
          <cell r="G81">
            <v>10542043.96</v>
          </cell>
          <cell r="H81">
            <v>80776.6</v>
          </cell>
          <cell r="I81">
            <v>493348651.36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195.1</v>
          </cell>
          <cell r="E82">
            <v>39</v>
          </cell>
          <cell r="F82">
            <v>9143.92</v>
          </cell>
          <cell r="G82">
            <v>41010.47</v>
          </cell>
          <cell r="H82">
            <v>179</v>
          </cell>
          <cell r="I82">
            <v>1824988.57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56.2</v>
          </cell>
          <cell r="E83">
            <v>19</v>
          </cell>
          <cell r="F83">
            <v>11541.59</v>
          </cell>
          <cell r="G83">
            <v>25218.37</v>
          </cell>
          <cell r="H83">
            <v>54</v>
          </cell>
          <cell r="I83">
            <v>673855.53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217.1</v>
          </cell>
          <cell r="E84">
            <v>79</v>
          </cell>
          <cell r="F84">
            <v>8810.12</v>
          </cell>
          <cell r="G84">
            <v>80039.98</v>
          </cell>
          <cell r="H84">
            <v>207</v>
          </cell>
          <cell r="I84">
            <v>1992718.09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115.5</v>
          </cell>
          <cell r="E85">
            <v>33</v>
          </cell>
          <cell r="F85">
            <v>10392.59</v>
          </cell>
          <cell r="G85">
            <v>39439.9</v>
          </cell>
          <cell r="H85">
            <v>113.5</v>
          </cell>
          <cell r="I85">
            <v>1239784.56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247.9</v>
          </cell>
          <cell r="E86">
            <v>94</v>
          </cell>
          <cell r="F86">
            <v>8233.45</v>
          </cell>
          <cell r="G86">
            <v>89003.54</v>
          </cell>
          <cell r="H86">
            <v>228</v>
          </cell>
          <cell r="I86">
            <v>2130074.62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103.3</v>
          </cell>
          <cell r="E87">
            <v>55</v>
          </cell>
          <cell r="F87">
            <v>10938.45</v>
          </cell>
          <cell r="G87">
            <v>69185.67</v>
          </cell>
          <cell r="H87">
            <v>100</v>
          </cell>
          <cell r="I87">
            <v>1199127.06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766.8</v>
          </cell>
          <cell r="E88">
            <v>289</v>
          </cell>
          <cell r="F88">
            <v>5867.59</v>
          </cell>
          <cell r="G88">
            <v>204962.72</v>
          </cell>
          <cell r="H88">
            <v>735.5</v>
          </cell>
          <cell r="I88">
            <v>4704228.17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1122.3</v>
          </cell>
          <cell r="E89">
            <v>603</v>
          </cell>
          <cell r="F89">
            <v>6064.03</v>
          </cell>
          <cell r="G89">
            <v>554263.56</v>
          </cell>
          <cell r="H89">
            <v>1060.8</v>
          </cell>
          <cell r="I89">
            <v>7359928.140000001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4516.6</v>
          </cell>
          <cell r="E90">
            <v>790</v>
          </cell>
          <cell r="F90">
            <v>5915.14</v>
          </cell>
          <cell r="G90">
            <v>537390.86</v>
          </cell>
          <cell r="H90">
            <v>4484.2</v>
          </cell>
          <cell r="I90">
            <v>27253731.6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1252.5</v>
          </cell>
          <cell r="E91">
            <v>179</v>
          </cell>
          <cell r="F91">
            <v>6247.67</v>
          </cell>
          <cell r="G91">
            <v>128608.21</v>
          </cell>
          <cell r="H91">
            <v>1195.4</v>
          </cell>
          <cell r="I91">
            <v>7953809.94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788.6</v>
          </cell>
          <cell r="E92">
            <v>384</v>
          </cell>
          <cell r="F92">
            <v>6528.18</v>
          </cell>
          <cell r="G92">
            <v>372566.27</v>
          </cell>
          <cell r="H92">
            <v>692.6</v>
          </cell>
          <cell r="I92">
            <v>5520687.73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23716</v>
          </cell>
          <cell r="E93">
            <v>4671</v>
          </cell>
          <cell r="F93">
            <v>5648.44</v>
          </cell>
          <cell r="G93">
            <v>3034145.67</v>
          </cell>
          <cell r="H93">
            <v>23772</v>
          </cell>
          <cell r="I93">
            <v>136992610.28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14316.3</v>
          </cell>
          <cell r="E94">
            <v>3373</v>
          </cell>
          <cell r="F94">
            <v>5641.06</v>
          </cell>
          <cell r="G94">
            <v>2188137.77</v>
          </cell>
          <cell r="H94">
            <v>14169.5</v>
          </cell>
          <cell r="I94">
            <v>82947200.64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1271.4</v>
          </cell>
          <cell r="E95">
            <v>284</v>
          </cell>
          <cell r="F95">
            <v>6215.51</v>
          </cell>
          <cell r="G95">
            <v>202998.61</v>
          </cell>
          <cell r="H95">
            <v>1194.5</v>
          </cell>
          <cell r="I95">
            <v>8105400.100000001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1406.4</v>
          </cell>
          <cell r="E96">
            <v>695</v>
          </cell>
          <cell r="F96">
            <v>5891.46</v>
          </cell>
          <cell r="G96">
            <v>589283.55</v>
          </cell>
          <cell r="H96">
            <v>1307.5</v>
          </cell>
          <cell r="I96">
            <v>8875028.53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214.5</v>
          </cell>
          <cell r="E97">
            <v>86</v>
          </cell>
          <cell r="F97">
            <v>9116.3</v>
          </cell>
          <cell r="G97">
            <v>90160.23</v>
          </cell>
          <cell r="H97">
            <v>213.6</v>
          </cell>
          <cell r="I97">
            <v>2045607.09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345.8</v>
          </cell>
          <cell r="E98">
            <v>75</v>
          </cell>
          <cell r="F98">
            <v>7384.17</v>
          </cell>
          <cell r="G98">
            <v>63688.49</v>
          </cell>
          <cell r="H98">
            <v>337</v>
          </cell>
          <cell r="I98">
            <v>2617135.6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139.1</v>
          </cell>
          <cell r="E99">
            <v>99</v>
          </cell>
          <cell r="F99">
            <v>10253.69</v>
          </cell>
          <cell r="G99">
            <v>116738.3</v>
          </cell>
          <cell r="H99">
            <v>132.5</v>
          </cell>
          <cell r="I99">
            <v>1543027.11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1031.1</v>
          </cell>
          <cell r="E100">
            <v>54</v>
          </cell>
          <cell r="F100">
            <v>5334.46</v>
          </cell>
          <cell r="G100">
            <v>33126.97</v>
          </cell>
          <cell r="H100">
            <v>989</v>
          </cell>
          <cell r="I100">
            <v>5865927.9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58.3</v>
          </cell>
          <cell r="E101">
            <v>33</v>
          </cell>
          <cell r="F101">
            <v>11235.57</v>
          </cell>
          <cell r="G101">
            <v>42639</v>
          </cell>
          <cell r="H101">
            <v>56</v>
          </cell>
          <cell r="I101">
            <v>697672.86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191.6</v>
          </cell>
          <cell r="E102">
            <v>72</v>
          </cell>
          <cell r="F102">
            <v>9564.3</v>
          </cell>
          <cell r="G102">
            <v>79192.39</v>
          </cell>
          <cell r="H102">
            <v>179</v>
          </cell>
          <cell r="I102">
            <v>1911711.96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562.8</v>
          </cell>
          <cell r="E103">
            <v>202</v>
          </cell>
          <cell r="F103">
            <v>6402.97</v>
          </cell>
          <cell r="G103">
            <v>157335.86</v>
          </cell>
          <cell r="H103">
            <v>506</v>
          </cell>
          <cell r="I103">
            <v>3759500.31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202.5</v>
          </cell>
          <cell r="E104">
            <v>68</v>
          </cell>
          <cell r="F104">
            <v>9152.81</v>
          </cell>
          <cell r="G104">
            <v>71574.97</v>
          </cell>
          <cell r="H104">
            <v>200.5</v>
          </cell>
          <cell r="I104">
            <v>1467796.02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2575.4</v>
          </cell>
          <cell r="E105">
            <v>775</v>
          </cell>
          <cell r="F105">
            <v>5622.61</v>
          </cell>
          <cell r="G105">
            <v>502573.13</v>
          </cell>
          <cell r="H105">
            <v>2390.1</v>
          </cell>
          <cell r="I105">
            <v>14983036.74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197</v>
          </cell>
          <cell r="E106">
            <v>36</v>
          </cell>
          <cell r="F106">
            <v>9523.65</v>
          </cell>
          <cell r="G106">
            <v>39427.9</v>
          </cell>
          <cell r="H106">
            <v>191</v>
          </cell>
          <cell r="I106">
            <v>1915586.53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306</v>
          </cell>
          <cell r="E107">
            <v>95</v>
          </cell>
          <cell r="F107">
            <v>7900.01</v>
          </cell>
          <cell r="G107">
            <v>86307.66</v>
          </cell>
          <cell r="H107">
            <v>302</v>
          </cell>
          <cell r="I107">
            <v>2503712.14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154</v>
          </cell>
          <cell r="E108">
            <v>46</v>
          </cell>
          <cell r="F108">
            <v>10432.47</v>
          </cell>
          <cell r="G108">
            <v>55187.79</v>
          </cell>
          <cell r="H108">
            <v>152</v>
          </cell>
          <cell r="I108">
            <v>1661788.74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185.1</v>
          </cell>
          <cell r="E109">
            <v>42</v>
          </cell>
          <cell r="F109">
            <v>9768.19</v>
          </cell>
          <cell r="G109">
            <v>47180.37</v>
          </cell>
          <cell r="H109">
            <v>174.5</v>
          </cell>
          <cell r="I109">
            <v>1855272.82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467</v>
          </cell>
          <cell r="E110">
            <v>138</v>
          </cell>
          <cell r="F110">
            <v>6504.7</v>
          </cell>
          <cell r="G110">
            <v>103276.86</v>
          </cell>
          <cell r="H110">
            <v>441.5</v>
          </cell>
          <cell r="I110">
            <v>3140973.14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19247.5</v>
          </cell>
          <cell r="E111">
            <v>7121</v>
          </cell>
          <cell r="F111">
            <v>5466.61</v>
          </cell>
          <cell r="G111">
            <v>4616088.6</v>
          </cell>
          <cell r="H111">
            <v>19154.6</v>
          </cell>
          <cell r="I111">
            <v>109834690.03999999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154.3</v>
          </cell>
          <cell r="E112">
            <v>34</v>
          </cell>
          <cell r="F112">
            <v>10579.09</v>
          </cell>
          <cell r="G112">
            <v>41364.25</v>
          </cell>
          <cell r="H112">
            <v>136</v>
          </cell>
          <cell r="I112">
            <v>1673718.2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2291.5</v>
          </cell>
          <cell r="E113">
            <v>527</v>
          </cell>
          <cell r="F113">
            <v>5527.07</v>
          </cell>
          <cell r="G113">
            <v>334968.3</v>
          </cell>
          <cell r="H113">
            <v>2148.7</v>
          </cell>
          <cell r="I113">
            <v>13036343.5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3219.5</v>
          </cell>
          <cell r="E114">
            <v>1539</v>
          </cell>
          <cell r="F114">
            <v>5506.04</v>
          </cell>
          <cell r="G114">
            <v>1138645.74</v>
          </cell>
          <cell r="H114">
            <v>3195.8</v>
          </cell>
          <cell r="I114">
            <v>18865886.6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703.9</v>
          </cell>
          <cell r="E115">
            <v>200</v>
          </cell>
          <cell r="F115">
            <v>6309.76</v>
          </cell>
          <cell r="G115">
            <v>145124.59</v>
          </cell>
          <cell r="H115">
            <v>678.5</v>
          </cell>
          <cell r="I115">
            <v>4586567.94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413.8</v>
          </cell>
          <cell r="E116">
            <v>178</v>
          </cell>
          <cell r="F116">
            <v>6909.77</v>
          </cell>
          <cell r="G116">
            <v>141442.91</v>
          </cell>
          <cell r="H116">
            <v>395.5</v>
          </cell>
          <cell r="I116">
            <v>2999483.41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5513.5</v>
          </cell>
          <cell r="E117">
            <v>2131</v>
          </cell>
          <cell r="F117">
            <v>5788.79</v>
          </cell>
          <cell r="G117">
            <v>1482954.76</v>
          </cell>
          <cell r="H117">
            <v>5502.3</v>
          </cell>
          <cell r="I117">
            <v>33399468.74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374.3</v>
          </cell>
          <cell r="E118">
            <v>196</v>
          </cell>
          <cell r="F118">
            <v>7766.14</v>
          </cell>
          <cell r="G118">
            <v>175048.88</v>
          </cell>
          <cell r="H118">
            <v>358.5</v>
          </cell>
          <cell r="I118">
            <v>3081916.45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1488.3</v>
          </cell>
          <cell r="E119">
            <v>684</v>
          </cell>
          <cell r="F119">
            <v>5966.95</v>
          </cell>
          <cell r="G119">
            <v>542378.41</v>
          </cell>
          <cell r="H119">
            <v>1445.5</v>
          </cell>
          <cell r="I119">
            <v>9422709.6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2992.7</v>
          </cell>
          <cell r="E120">
            <v>1700</v>
          </cell>
          <cell r="F120">
            <v>5730.78</v>
          </cell>
          <cell r="G120">
            <v>1492958.2</v>
          </cell>
          <cell r="H120">
            <v>2949.9</v>
          </cell>
          <cell r="I120">
            <v>18643469.93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189.3</v>
          </cell>
          <cell r="E121">
            <v>70</v>
          </cell>
          <cell r="F121">
            <v>10043.54</v>
          </cell>
          <cell r="G121">
            <v>80850.5</v>
          </cell>
          <cell r="H121">
            <v>176.1</v>
          </cell>
          <cell r="I121">
            <v>1982092.74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551.4</v>
          </cell>
          <cell r="E122">
            <v>192</v>
          </cell>
          <cell r="F122">
            <v>6553.42</v>
          </cell>
          <cell r="G122">
            <v>147908.77</v>
          </cell>
          <cell r="H122">
            <v>532.5</v>
          </cell>
          <cell r="I122">
            <v>3761465.68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1622.8</v>
          </cell>
          <cell r="E123">
            <v>787</v>
          </cell>
          <cell r="F123">
            <v>5753.52</v>
          </cell>
          <cell r="G123">
            <v>635505.25</v>
          </cell>
          <cell r="H123">
            <v>1532.9</v>
          </cell>
          <cell r="I123">
            <v>9972320.48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819.6</v>
          </cell>
          <cell r="E124">
            <v>541</v>
          </cell>
          <cell r="F124">
            <v>6084.77</v>
          </cell>
          <cell r="G124">
            <v>609072.32</v>
          </cell>
          <cell r="H124">
            <v>758.4</v>
          </cell>
          <cell r="I124">
            <v>5596151.7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193</v>
          </cell>
          <cell r="E125">
            <v>132</v>
          </cell>
          <cell r="F125">
            <v>9664.73</v>
          </cell>
          <cell r="G125">
            <v>146710.56</v>
          </cell>
          <cell r="H125">
            <v>197.6</v>
          </cell>
          <cell r="I125">
            <v>2012002.86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370.3</v>
          </cell>
          <cell r="E126">
            <v>95</v>
          </cell>
          <cell r="F126">
            <v>7183.68</v>
          </cell>
          <cell r="G126">
            <v>78481.65</v>
          </cell>
          <cell r="H126">
            <v>362.5</v>
          </cell>
          <cell r="I126">
            <v>2738596.68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208</v>
          </cell>
          <cell r="E127">
            <v>69</v>
          </cell>
          <cell r="F127">
            <v>9310.41</v>
          </cell>
          <cell r="G127">
            <v>73878.06</v>
          </cell>
          <cell r="H127">
            <v>195.5</v>
          </cell>
          <cell r="I127">
            <v>2010442.3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382</v>
          </cell>
          <cell r="E128">
            <v>68</v>
          </cell>
          <cell r="F128">
            <v>7130.37</v>
          </cell>
          <cell r="G128">
            <v>55759.52</v>
          </cell>
          <cell r="H128">
            <v>380</v>
          </cell>
          <cell r="I128">
            <v>2779561.92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249</v>
          </cell>
          <cell r="E129">
            <v>39</v>
          </cell>
          <cell r="F129">
            <v>9664.2</v>
          </cell>
          <cell r="G129">
            <v>43343.94</v>
          </cell>
          <cell r="H129">
            <v>245</v>
          </cell>
          <cell r="I129">
            <v>2449729.64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295.5</v>
          </cell>
          <cell r="E130">
            <v>50</v>
          </cell>
          <cell r="F130">
            <v>8760.58</v>
          </cell>
          <cell r="G130">
            <v>50373.33</v>
          </cell>
          <cell r="H130">
            <v>293</v>
          </cell>
          <cell r="I130">
            <v>2639124.5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1290.6</v>
          </cell>
          <cell r="E131">
            <v>155</v>
          </cell>
          <cell r="F131">
            <v>6259.49</v>
          </cell>
          <cell r="G131">
            <v>111575.48</v>
          </cell>
          <cell r="H131">
            <v>1220.8</v>
          </cell>
          <cell r="I131">
            <v>8190078.1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547.9</v>
          </cell>
          <cell r="E132">
            <v>161</v>
          </cell>
          <cell r="F132">
            <v>6762.01</v>
          </cell>
          <cell r="G132">
            <v>125199.11</v>
          </cell>
          <cell r="H132">
            <v>526.5</v>
          </cell>
          <cell r="I132">
            <v>3830106.89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639</v>
          </cell>
          <cell r="E133">
            <v>251</v>
          </cell>
          <cell r="F133">
            <v>6185.65</v>
          </cell>
          <cell r="G133">
            <v>188538.07</v>
          </cell>
          <cell r="H133">
            <v>631.4</v>
          </cell>
          <cell r="I133">
            <v>4141168.76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274.5</v>
          </cell>
          <cell r="E134">
            <v>66</v>
          </cell>
          <cell r="F134">
            <v>7741.2</v>
          </cell>
          <cell r="G134">
            <v>58755.69</v>
          </cell>
          <cell r="H134">
            <v>266</v>
          </cell>
          <cell r="I134">
            <v>2183714.6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1547</v>
          </cell>
          <cell r="E135">
            <v>58</v>
          </cell>
          <cell r="F135">
            <v>7998.87</v>
          </cell>
          <cell r="G135">
            <v>53352.49</v>
          </cell>
          <cell r="H135">
            <v>1535.5</v>
          </cell>
          <cell r="I135">
            <v>12427611.57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264.1</v>
          </cell>
          <cell r="E136">
            <v>115</v>
          </cell>
          <cell r="F136">
            <v>7918.14</v>
          </cell>
          <cell r="G136">
            <v>104717.4</v>
          </cell>
          <cell r="H136">
            <v>255</v>
          </cell>
          <cell r="I136">
            <v>2195898.21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1729.6</v>
          </cell>
          <cell r="E137">
            <v>882</v>
          </cell>
          <cell r="F137">
            <v>5675.4</v>
          </cell>
          <cell r="G137">
            <v>740205.73</v>
          </cell>
          <cell r="H137">
            <v>1600.9</v>
          </cell>
          <cell r="I137">
            <v>10556374.11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318.8</v>
          </cell>
          <cell r="E138">
            <v>151</v>
          </cell>
          <cell r="F138">
            <v>7169.01</v>
          </cell>
          <cell r="G138">
            <v>124489.92</v>
          </cell>
          <cell r="H138">
            <v>296</v>
          </cell>
          <cell r="I138">
            <v>2409971.5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280.6</v>
          </cell>
          <cell r="E139">
            <v>139</v>
          </cell>
          <cell r="F139">
            <v>7657.32</v>
          </cell>
          <cell r="G139">
            <v>122402.21</v>
          </cell>
          <cell r="H139">
            <v>264.5</v>
          </cell>
          <cell r="I139">
            <v>2271045.37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16792.9</v>
          </cell>
          <cell r="E140">
            <v>9612</v>
          </cell>
          <cell r="F140">
            <v>5599.61</v>
          </cell>
          <cell r="G140">
            <v>8411887.57</v>
          </cell>
          <cell r="H140">
            <v>16285.9</v>
          </cell>
          <cell r="I140">
            <v>102448743.28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7964.5</v>
          </cell>
          <cell r="E141">
            <v>1944</v>
          </cell>
          <cell r="F141">
            <v>5550.04</v>
          </cell>
          <cell r="G141">
            <v>1240767.81</v>
          </cell>
          <cell r="H141">
            <v>7899.4</v>
          </cell>
          <cell r="I141">
            <v>45444092.17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585.6</v>
          </cell>
          <cell r="E142">
            <v>136</v>
          </cell>
          <cell r="F142">
            <v>6283.96</v>
          </cell>
          <cell r="G142">
            <v>98281.12</v>
          </cell>
          <cell r="H142">
            <v>552</v>
          </cell>
          <cell r="I142">
            <v>3778167.51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502.9</v>
          </cell>
          <cell r="E143">
            <v>100</v>
          </cell>
          <cell r="F143">
            <v>6279.71</v>
          </cell>
          <cell r="G143">
            <v>72216.66</v>
          </cell>
          <cell r="H143">
            <v>440</v>
          </cell>
          <cell r="I143">
            <v>3230282.68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678.6</v>
          </cell>
          <cell r="E144">
            <v>330</v>
          </cell>
          <cell r="F144">
            <v>6182.15</v>
          </cell>
          <cell r="G144">
            <v>284391.49</v>
          </cell>
          <cell r="H144">
            <v>648.9</v>
          </cell>
          <cell r="I144">
            <v>4479601.76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1285</v>
          </cell>
          <cell r="E145">
            <v>647</v>
          </cell>
          <cell r="F145">
            <v>5754.2</v>
          </cell>
          <cell r="G145">
            <v>542297.45</v>
          </cell>
          <cell r="H145">
            <v>1197.9</v>
          </cell>
          <cell r="I145">
            <v>7931396.02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427.5</v>
          </cell>
          <cell r="E146">
            <v>134</v>
          </cell>
          <cell r="F146">
            <v>6639.06</v>
          </cell>
          <cell r="G146">
            <v>102307.9</v>
          </cell>
          <cell r="H146">
            <v>416</v>
          </cell>
          <cell r="I146">
            <v>2940505.51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455</v>
          </cell>
          <cell r="E147">
            <v>102</v>
          </cell>
          <cell r="F147">
            <v>7032.66</v>
          </cell>
          <cell r="G147">
            <v>82493.12</v>
          </cell>
          <cell r="H147">
            <v>427.5</v>
          </cell>
          <cell r="I147">
            <v>3263542.79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1928</v>
          </cell>
          <cell r="E148">
            <v>95</v>
          </cell>
          <cell r="F148">
            <v>6204.17</v>
          </cell>
          <cell r="G148">
            <v>67780.55</v>
          </cell>
          <cell r="H148">
            <v>1914.5</v>
          </cell>
          <cell r="I148">
            <v>12029418.389999999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401.9</v>
          </cell>
          <cell r="E149">
            <v>55</v>
          </cell>
          <cell r="F149">
            <v>7531.48</v>
          </cell>
          <cell r="G149">
            <v>47636.62</v>
          </cell>
          <cell r="H149">
            <v>382.4</v>
          </cell>
          <cell r="I149">
            <v>3074539.08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148.9</v>
          </cell>
          <cell r="E150">
            <v>78</v>
          </cell>
          <cell r="F150">
            <v>10132</v>
          </cell>
          <cell r="G150">
            <v>90884.03</v>
          </cell>
          <cell r="H150">
            <v>143.5</v>
          </cell>
          <cell r="I150">
            <v>1599538.74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191.3</v>
          </cell>
          <cell r="E151">
            <v>54</v>
          </cell>
          <cell r="F151">
            <v>10194.76</v>
          </cell>
          <cell r="G151">
            <v>63309.48</v>
          </cell>
          <cell r="H151">
            <v>181</v>
          </cell>
          <cell r="I151">
            <v>2013567.84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643.8</v>
          </cell>
          <cell r="E152">
            <v>512</v>
          </cell>
          <cell r="F152">
            <v>6072.4</v>
          </cell>
          <cell r="G152">
            <v>654070.55</v>
          </cell>
          <cell r="H152">
            <v>629</v>
          </cell>
          <cell r="I152">
            <v>4550907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57.5</v>
          </cell>
          <cell r="E153">
            <v>27</v>
          </cell>
          <cell r="F153">
            <v>12678.98</v>
          </cell>
          <cell r="G153">
            <v>39368.23</v>
          </cell>
          <cell r="H153">
            <v>54</v>
          </cell>
          <cell r="I153">
            <v>768409.51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564.5</v>
          </cell>
          <cell r="E154">
            <v>64</v>
          </cell>
          <cell r="F154">
            <v>8522.28</v>
          </cell>
          <cell r="G154">
            <v>62723.97</v>
          </cell>
          <cell r="H154">
            <v>554.9</v>
          </cell>
          <cell r="I154">
            <v>4873550.03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273.6</v>
          </cell>
          <cell r="E155">
            <v>56</v>
          </cell>
          <cell r="F155">
            <v>8688.9</v>
          </cell>
          <cell r="G155">
            <v>55956.53</v>
          </cell>
          <cell r="H155">
            <v>254</v>
          </cell>
          <cell r="I155">
            <v>2433240.28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299.9</v>
          </cell>
          <cell r="E156">
            <v>75</v>
          </cell>
          <cell r="F156">
            <v>7733.99</v>
          </cell>
          <cell r="G156">
            <v>66705.62</v>
          </cell>
          <cell r="H156">
            <v>266.5</v>
          </cell>
          <cell r="I156">
            <v>2386127.74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120</v>
          </cell>
          <cell r="E157">
            <v>67</v>
          </cell>
          <cell r="F157">
            <v>10852.7</v>
          </cell>
          <cell r="G157">
            <v>83620.07</v>
          </cell>
          <cell r="H157">
            <v>117.5</v>
          </cell>
          <cell r="I157">
            <v>1385944.31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2722</v>
          </cell>
          <cell r="E158">
            <v>615</v>
          </cell>
          <cell r="F158">
            <v>6275.08</v>
          </cell>
          <cell r="G158">
            <v>443805.32</v>
          </cell>
          <cell r="H158">
            <v>2719.4</v>
          </cell>
          <cell r="I158">
            <v>17524584.169999998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552.9</v>
          </cell>
          <cell r="E159">
            <v>190</v>
          </cell>
          <cell r="F159">
            <v>6427.99</v>
          </cell>
          <cell r="G159">
            <v>144870.24</v>
          </cell>
          <cell r="H159">
            <v>510.6</v>
          </cell>
          <cell r="I159">
            <v>3698904.14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3000.3</v>
          </cell>
          <cell r="E160">
            <v>465</v>
          </cell>
          <cell r="F160">
            <v>5746.75</v>
          </cell>
          <cell r="G160">
            <v>307307.47</v>
          </cell>
          <cell r="H160">
            <v>2887.2</v>
          </cell>
          <cell r="I160">
            <v>17549282.220000003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431.5</v>
          </cell>
          <cell r="E161">
            <v>119</v>
          </cell>
          <cell r="F161">
            <v>6754.56</v>
          </cell>
          <cell r="G161">
            <v>92436.16</v>
          </cell>
          <cell r="H161">
            <v>404</v>
          </cell>
          <cell r="I161">
            <v>3004898.02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90.8</v>
          </cell>
          <cell r="E162">
            <v>29</v>
          </cell>
          <cell r="F162">
            <v>11494.34</v>
          </cell>
          <cell r="G162">
            <v>38333.63</v>
          </cell>
          <cell r="H162">
            <v>88.5</v>
          </cell>
          <cell r="I162">
            <v>1082019.93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172</v>
          </cell>
          <cell r="E163">
            <v>37</v>
          </cell>
          <cell r="F163">
            <v>10074.06</v>
          </cell>
          <cell r="G163">
            <v>42865.11</v>
          </cell>
          <cell r="H163">
            <v>162</v>
          </cell>
          <cell r="I163">
            <v>1775602.98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103.5</v>
          </cell>
          <cell r="E164">
            <v>22</v>
          </cell>
          <cell r="F164">
            <v>11500.01</v>
          </cell>
          <cell r="G164">
            <v>29095.02</v>
          </cell>
          <cell r="H164">
            <v>103</v>
          </cell>
          <cell r="I164">
            <v>1219345.71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111.5</v>
          </cell>
          <cell r="E165">
            <v>28</v>
          </cell>
          <cell r="F165">
            <v>11031.36</v>
          </cell>
          <cell r="G165">
            <v>35520.97</v>
          </cell>
          <cell r="H165">
            <v>107</v>
          </cell>
          <cell r="I165">
            <v>1265517.28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1923</v>
          </cell>
          <cell r="E166">
            <v>814</v>
          </cell>
          <cell r="F166">
            <v>5808.55</v>
          </cell>
          <cell r="G166">
            <v>596630.04</v>
          </cell>
          <cell r="H166">
            <v>1884</v>
          </cell>
          <cell r="I166">
            <v>11766464.18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1568</v>
          </cell>
          <cell r="E167">
            <v>299</v>
          </cell>
          <cell r="F167">
            <v>5871.02</v>
          </cell>
          <cell r="G167">
            <v>201874.91</v>
          </cell>
          <cell r="H167">
            <v>1554.4</v>
          </cell>
          <cell r="I167">
            <v>9407629.09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1848.5</v>
          </cell>
          <cell r="E168">
            <v>614</v>
          </cell>
          <cell r="F168">
            <v>5873.59</v>
          </cell>
          <cell r="G168">
            <v>418681.64</v>
          </cell>
          <cell r="H168">
            <v>1804</v>
          </cell>
          <cell r="I168">
            <v>11276016.92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3090.5</v>
          </cell>
          <cell r="E169">
            <v>351</v>
          </cell>
          <cell r="F169">
            <v>5646.72</v>
          </cell>
          <cell r="G169">
            <v>227929.96</v>
          </cell>
          <cell r="H169">
            <v>3062.8</v>
          </cell>
          <cell r="I169">
            <v>17679126.44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2484</v>
          </cell>
          <cell r="E170">
            <v>586</v>
          </cell>
          <cell r="F170">
            <v>5689.14</v>
          </cell>
          <cell r="G170">
            <v>383391.23</v>
          </cell>
          <cell r="H170">
            <v>2448.1</v>
          </cell>
          <cell r="I170">
            <v>14515218.18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17661.5</v>
          </cell>
          <cell r="E171">
            <v>8446</v>
          </cell>
          <cell r="F171">
            <v>5639.35</v>
          </cell>
          <cell r="G171">
            <v>6405979.86</v>
          </cell>
          <cell r="H171">
            <v>17513.7</v>
          </cell>
          <cell r="I171">
            <v>106005400.85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1121</v>
          </cell>
          <cell r="E172">
            <v>321</v>
          </cell>
          <cell r="F172">
            <v>6028.4</v>
          </cell>
          <cell r="G172">
            <v>222538.41</v>
          </cell>
          <cell r="H172">
            <v>1085.9</v>
          </cell>
          <cell r="I172">
            <v>6980375.46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2379</v>
          </cell>
          <cell r="E173">
            <v>1288</v>
          </cell>
          <cell r="F173">
            <v>5829.16</v>
          </cell>
          <cell r="G173">
            <v>1138683.93</v>
          </cell>
          <cell r="H173">
            <v>2264.2</v>
          </cell>
          <cell r="I173">
            <v>15006256.45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880.9</v>
          </cell>
          <cell r="E174">
            <v>363</v>
          </cell>
          <cell r="F174">
            <v>6165.97</v>
          </cell>
          <cell r="G174">
            <v>284769.6</v>
          </cell>
          <cell r="H174">
            <v>826.8</v>
          </cell>
          <cell r="I174">
            <v>5716372.7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143</v>
          </cell>
          <cell r="E175">
            <v>45</v>
          </cell>
          <cell r="F175">
            <v>10740.33</v>
          </cell>
          <cell r="G175">
            <v>55581.2</v>
          </cell>
          <cell r="H175">
            <v>143</v>
          </cell>
          <cell r="I175">
            <v>1586396.98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133.3</v>
          </cell>
          <cell r="E176">
            <v>37</v>
          </cell>
          <cell r="F176">
            <v>10923.07</v>
          </cell>
          <cell r="G176">
            <v>46477.65</v>
          </cell>
          <cell r="H176">
            <v>124.6</v>
          </cell>
          <cell r="I176">
            <v>1502522.48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117.4</v>
          </cell>
          <cell r="E177">
            <v>38</v>
          </cell>
          <cell r="F177">
            <v>11243.44</v>
          </cell>
          <cell r="G177">
            <v>49133.85</v>
          </cell>
          <cell r="H177">
            <v>117</v>
          </cell>
          <cell r="I177">
            <v>1369114.17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855.8</v>
          </cell>
          <cell r="E178">
            <v>399</v>
          </cell>
          <cell r="F178">
            <v>6311.93</v>
          </cell>
          <cell r="G178">
            <v>337240.56</v>
          </cell>
          <cell r="H178">
            <v>833</v>
          </cell>
          <cell r="I178">
            <v>5738989.28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664.1</v>
          </cell>
          <cell r="E179">
            <v>280</v>
          </cell>
          <cell r="F179">
            <v>6300.67</v>
          </cell>
          <cell r="G179">
            <v>224986.49</v>
          </cell>
          <cell r="H179">
            <v>634.9</v>
          </cell>
          <cell r="I179">
            <v>4409261.85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121.5</v>
          </cell>
          <cell r="E180">
            <v>64</v>
          </cell>
          <cell r="F180">
            <v>11154.98</v>
          </cell>
          <cell r="G180">
            <v>82100.63</v>
          </cell>
          <cell r="H180">
            <v>115</v>
          </cell>
          <cell r="I180">
            <v>1437430.24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94</v>
          </cell>
          <cell r="E181">
            <v>37</v>
          </cell>
          <cell r="F181">
            <v>12099.69</v>
          </cell>
          <cell r="G181">
            <v>51484.18</v>
          </cell>
          <cell r="H181">
            <v>92.5</v>
          </cell>
          <cell r="I181">
            <v>1188855.09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1.28125" style="0" bestFit="1" customWidth="1"/>
    <col min="2" max="2" width="16.140625" style="0" customWidth="1"/>
    <col min="3" max="3" width="13.8515625" style="0" customWidth="1"/>
    <col min="4" max="4" width="6.00390625" style="0" customWidth="1"/>
    <col min="5" max="5" width="14.28125" style="0" bestFit="1" customWidth="1"/>
    <col min="6" max="6" width="13.140625" style="0" bestFit="1" customWidth="1"/>
    <col min="7" max="7" width="15.00390625" style="0" customWidth="1"/>
    <col min="8" max="8" width="10.140625" style="0" customWidth="1"/>
    <col min="9" max="9" width="10.28125" style="0" customWidth="1"/>
    <col min="10" max="10" width="10.421875" style="0" customWidth="1"/>
    <col min="11" max="11" width="10.00390625" style="0" customWidth="1"/>
    <col min="12" max="12" width="10.57421875" style="0" customWidth="1"/>
    <col min="13" max="13" width="10.00390625" style="0" customWidth="1"/>
    <col min="14" max="14" width="10.57421875" style="0" customWidth="1"/>
  </cols>
  <sheetData>
    <row r="2" spans="1:2" ht="23.25" customHeight="1">
      <c r="A2" s="23" t="s">
        <v>0</v>
      </c>
      <c r="B2" s="19"/>
    </row>
    <row r="3" spans="1:2" ht="17.25" customHeight="1">
      <c r="A3" t="s">
        <v>416</v>
      </c>
      <c r="B3" s="3" t="e">
        <f>VLOOKUP(B2,Inputs,3,3)</f>
        <v>#N/A</v>
      </c>
    </row>
    <row r="4" spans="1:14" ht="25.5">
      <c r="A4" t="s">
        <v>19</v>
      </c>
      <c r="B4" s="3" t="s">
        <v>1</v>
      </c>
      <c r="C4" s="4" t="s">
        <v>412</v>
      </c>
      <c r="D4" s="4"/>
      <c r="E4" s="4" t="s">
        <v>413</v>
      </c>
      <c r="F4" s="4" t="s">
        <v>413</v>
      </c>
      <c r="G4" s="4" t="s">
        <v>413</v>
      </c>
      <c r="H4" s="4" t="s">
        <v>413</v>
      </c>
      <c r="I4" s="4" t="s">
        <v>413</v>
      </c>
      <c r="J4" s="4" t="s">
        <v>413</v>
      </c>
      <c r="K4" s="4" t="s">
        <v>413</v>
      </c>
      <c r="L4" s="4" t="s">
        <v>413</v>
      </c>
      <c r="M4" s="4" t="s">
        <v>413</v>
      </c>
      <c r="N4" s="4" t="s">
        <v>413</v>
      </c>
    </row>
    <row r="6" spans="1:14" ht="12.75">
      <c r="A6" t="s">
        <v>3</v>
      </c>
      <c r="B6" s="11" t="e">
        <f>VLOOKUP(B2,Inputs,4,3)</f>
        <v>#N/A</v>
      </c>
      <c r="C6" s="11">
        <f>SUM(E6:N6)</f>
        <v>0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3" ht="12.75">
      <c r="A7" t="s">
        <v>10</v>
      </c>
      <c r="B7" s="12">
        <f>-C6</f>
        <v>0</v>
      </c>
      <c r="C7" s="12"/>
    </row>
    <row r="8" spans="1:3" ht="12.75">
      <c r="A8" t="s">
        <v>11</v>
      </c>
      <c r="B8" s="12" t="e">
        <f>B6+B7</f>
        <v>#N/A</v>
      </c>
      <c r="C8" s="12"/>
    </row>
    <row r="9" spans="2:3" ht="12.75">
      <c r="B9" s="12"/>
      <c r="C9" s="12"/>
    </row>
    <row r="10" spans="1:14" ht="12.75">
      <c r="A10" s="1" t="s">
        <v>13</v>
      </c>
      <c r="B10" s="13" t="e">
        <f>VLOOKUP(B2,Inputs,6,3)</f>
        <v>#N/A</v>
      </c>
      <c r="C10" s="13" t="e">
        <f>B10</f>
        <v>#N/A</v>
      </c>
      <c r="E10" s="13" t="e">
        <f>B10</f>
        <v>#N/A</v>
      </c>
      <c r="F10" s="13" t="str">
        <f>IF(F6=0," ",$B$10)</f>
        <v> </v>
      </c>
      <c r="G10" s="13" t="str">
        <f aca="true" t="shared" si="0" ref="G10:N10">IF(G6=0," ",$B$10)</f>
        <v> </v>
      </c>
      <c r="H10" s="13" t="str">
        <f t="shared" si="0"/>
        <v> </v>
      </c>
      <c r="I10" s="13" t="str">
        <f t="shared" si="0"/>
        <v> </v>
      </c>
      <c r="J10" s="13" t="str">
        <f t="shared" si="0"/>
        <v> </v>
      </c>
      <c r="K10" s="13" t="str">
        <f t="shared" si="0"/>
        <v> </v>
      </c>
      <c r="L10" s="13" t="str">
        <f t="shared" si="0"/>
        <v> </v>
      </c>
      <c r="M10" s="13" t="str">
        <f t="shared" si="0"/>
        <v> </v>
      </c>
      <c r="N10" s="13" t="str">
        <f t="shared" si="0"/>
        <v> </v>
      </c>
    </row>
    <row r="12" spans="1:14" ht="12.75">
      <c r="A12" t="s">
        <v>2</v>
      </c>
      <c r="B12" s="11" t="e">
        <f>VLOOKUP(B2,Inputs,5,3)</f>
        <v>#N/A</v>
      </c>
      <c r="C12" s="11">
        <f>SUM(E12:N12)</f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3" ht="12.75">
      <c r="A13" s="1"/>
      <c r="B13" s="14"/>
      <c r="C13" s="14"/>
    </row>
    <row r="14" spans="1:3" ht="12.75">
      <c r="A14" s="1" t="s">
        <v>7</v>
      </c>
      <c r="B14" s="13" t="e">
        <f>VLOOKUP(B2,Inputs,7,3)</f>
        <v>#N/A</v>
      </c>
      <c r="C14" s="13"/>
    </row>
    <row r="15" spans="1:2" ht="12.75">
      <c r="A15" t="s">
        <v>12</v>
      </c>
      <c r="B15" t="e">
        <f>ROUND(B14/B6,2)</f>
        <v>#N/A</v>
      </c>
    </row>
    <row r="17" spans="1:14" ht="12.75">
      <c r="A17" t="s">
        <v>4</v>
      </c>
      <c r="B17" s="15" t="e">
        <f>VLOOKUP(B2,Inputs,8,3)</f>
        <v>#N/A</v>
      </c>
      <c r="C17" s="11">
        <f>SUM(E17:N17)</f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38.25">
      <c r="A18" s="1" t="s">
        <v>20</v>
      </c>
      <c r="B18" s="16" t="e">
        <f>ROUND(B12/B17,4)</f>
        <v>#N/A</v>
      </c>
      <c r="C18" s="16"/>
      <c r="E18" s="16" t="e">
        <f>E12/E17</f>
        <v>#DIV/0!</v>
      </c>
      <c r="F18" s="16">
        <f>IF(F6=0,"",F12/F17)</f>
      </c>
      <c r="G18" s="16">
        <f aca="true" t="shared" si="1" ref="G18:N18">IF(G6=0,"",G12/G17)</f>
      </c>
      <c r="H18" s="16">
        <f t="shared" si="1"/>
      </c>
      <c r="I18" s="16">
        <f t="shared" si="1"/>
      </c>
      <c r="J18" s="16">
        <f t="shared" si="1"/>
      </c>
      <c r="K18" s="16">
        <f t="shared" si="1"/>
      </c>
      <c r="L18" s="16">
        <f t="shared" si="1"/>
      </c>
      <c r="M18" s="16">
        <f t="shared" si="1"/>
      </c>
      <c r="N18" s="16">
        <f t="shared" si="1"/>
      </c>
    </row>
    <row r="19" spans="1:14" ht="12.75">
      <c r="A19" t="s">
        <v>18</v>
      </c>
      <c r="B19" s="13" t="e">
        <f>B28-B10</f>
        <v>#N/A</v>
      </c>
      <c r="C19" s="13"/>
      <c r="E19" s="13" t="e">
        <f>(B14/B6)*(E18/B18)</f>
        <v>#N/A</v>
      </c>
      <c r="F19" s="13">
        <f>IF(F6=0,"",($B$14/$B$6)*(F18/$B$18))</f>
      </c>
      <c r="G19" s="13">
        <f aca="true" t="shared" si="2" ref="G19:N19">IF(G6=0,"",($B$14/$B$6)*(G18/$B$18))</f>
      </c>
      <c r="H19" s="13">
        <f t="shared" si="2"/>
      </c>
      <c r="I19" s="13">
        <f t="shared" si="2"/>
      </c>
      <c r="J19" s="13">
        <f t="shared" si="2"/>
      </c>
      <c r="K19" s="13">
        <f t="shared" si="2"/>
      </c>
      <c r="L19" s="13">
        <f t="shared" si="2"/>
      </c>
      <c r="M19" s="13">
        <f t="shared" si="2"/>
      </c>
      <c r="N19" s="13">
        <f t="shared" si="2"/>
      </c>
    </row>
    <row r="20" spans="5:6" ht="12.75">
      <c r="E20" s="13"/>
      <c r="F20" s="13"/>
    </row>
    <row r="21" spans="1:6" ht="12.75">
      <c r="A21" t="s">
        <v>9</v>
      </c>
      <c r="B21" s="13" t="e">
        <f>VLOOKUP(B2,Inputs,9,3)</f>
        <v>#N/A</v>
      </c>
      <c r="C21" s="13"/>
      <c r="E21" s="13"/>
      <c r="F21" s="13"/>
    </row>
    <row r="22" spans="1:6" ht="12.75">
      <c r="A22" t="s">
        <v>424</v>
      </c>
      <c r="B22" s="13" t="e">
        <f>VLOOKUP(B2,Inputs!A4:K181,10,FALSE)</f>
        <v>#N/A</v>
      </c>
      <c r="C22" s="13" t="e">
        <f>ROUND(B22/B6,2)</f>
        <v>#N/A</v>
      </c>
      <c r="E22" s="13"/>
      <c r="F22" s="13"/>
    </row>
    <row r="23" spans="1:6" ht="12.75">
      <c r="A23" t="s">
        <v>420</v>
      </c>
      <c r="B23" s="13" t="e">
        <f>VLOOKUP(B2,Inputs!A4:K182,11,FALSE)</f>
        <v>#N/A</v>
      </c>
      <c r="C23" s="13"/>
      <c r="E23" s="13"/>
      <c r="F23" s="13"/>
    </row>
    <row r="24" spans="3:6" ht="12.75">
      <c r="C24" s="26" t="s">
        <v>423</v>
      </c>
      <c r="E24" s="13"/>
      <c r="F24" s="13"/>
    </row>
    <row r="25" spans="1:6" ht="12.75">
      <c r="A25" t="s">
        <v>6</v>
      </c>
      <c r="B25" s="13" t="e">
        <f>ROUND(B23/B6,2)</f>
        <v>#N/A</v>
      </c>
      <c r="C25" s="13"/>
      <c r="E25" s="13"/>
      <c r="F25" s="13"/>
    </row>
    <row r="26" spans="2:6" ht="12.75">
      <c r="B26" s="13"/>
      <c r="C26" s="13"/>
      <c r="E26" s="13"/>
      <c r="F26" s="13"/>
    </row>
    <row r="27" spans="1:14" ht="12.75">
      <c r="A27" t="s">
        <v>16</v>
      </c>
      <c r="B27" s="13"/>
      <c r="C27" s="11"/>
      <c r="E27" s="13" t="e">
        <f>E10+E19+C22</f>
        <v>#N/A</v>
      </c>
      <c r="F27" s="13">
        <f aca="true" t="shared" si="3" ref="F27:N27">IF(F6=0,"",F10+F19+$C$22)</f>
      </c>
      <c r="G27" s="13">
        <f t="shared" si="3"/>
      </c>
      <c r="H27" s="13">
        <f t="shared" si="3"/>
      </c>
      <c r="I27" s="13">
        <f t="shared" si="3"/>
      </c>
      <c r="J27" s="13">
        <f t="shared" si="3"/>
      </c>
      <c r="K27" s="13">
        <f t="shared" si="3"/>
      </c>
      <c r="L27" s="13">
        <f t="shared" si="3"/>
      </c>
      <c r="M27" s="13">
        <f t="shared" si="3"/>
      </c>
      <c r="N27" s="13">
        <f t="shared" si="3"/>
      </c>
    </row>
    <row r="28" spans="1:6" ht="12.75">
      <c r="A28" t="s">
        <v>5</v>
      </c>
      <c r="B28" s="13" t="e">
        <f>(B23-C31)/B8</f>
        <v>#N/A</v>
      </c>
      <c r="C28" s="13"/>
      <c r="E28" s="13"/>
      <c r="F28" s="13"/>
    </row>
    <row r="29" spans="5:6" ht="12.75">
      <c r="E29" s="13"/>
      <c r="F29" s="13"/>
    </row>
    <row r="30" spans="5:6" ht="12.75">
      <c r="E30" s="13"/>
      <c r="F30" s="13"/>
    </row>
    <row r="31" spans="1:14" ht="12.75">
      <c r="A31" t="s">
        <v>14</v>
      </c>
      <c r="C31" s="7" t="e">
        <f>SUM(E31:N31)</f>
        <v>#N/A</v>
      </c>
      <c r="E31" s="13" t="e">
        <f>E27*E6</f>
        <v>#N/A</v>
      </c>
      <c r="F31" s="13">
        <f aca="true" t="shared" si="4" ref="F31:N31">IF(F6=0,"",F27*F6)</f>
      </c>
      <c r="G31" s="13">
        <f t="shared" si="4"/>
      </c>
      <c r="H31" s="13">
        <f t="shared" si="4"/>
      </c>
      <c r="I31" s="13">
        <f t="shared" si="4"/>
      </c>
      <c r="J31" s="13">
        <f t="shared" si="4"/>
      </c>
      <c r="K31" s="13">
        <f t="shared" si="4"/>
      </c>
      <c r="L31" s="13">
        <f t="shared" si="4"/>
      </c>
      <c r="M31" s="13">
        <f t="shared" si="4"/>
      </c>
      <c r="N31" s="13">
        <f t="shared" si="4"/>
      </c>
    </row>
    <row r="32" spans="1:14" ht="12.75">
      <c r="A32" t="s">
        <v>15</v>
      </c>
      <c r="C32" s="7" t="e">
        <f>SUM(E32:N32)</f>
        <v>#N/A</v>
      </c>
      <c r="E32" s="13" t="e">
        <f>$B$25*E6</f>
        <v>#N/A</v>
      </c>
      <c r="F32" s="13">
        <f>IF(F6=0,"",$B$25*F6)</f>
      </c>
      <c r="G32" s="13">
        <f aca="true" t="shared" si="5" ref="G32:N32">IF(G6=0,"",$B$25*G6)</f>
      </c>
      <c r="H32" s="13">
        <f t="shared" si="5"/>
      </c>
      <c r="I32" s="13">
        <f t="shared" si="5"/>
      </c>
      <c r="J32" s="13">
        <f t="shared" si="5"/>
      </c>
      <c r="K32" s="13">
        <f t="shared" si="5"/>
      </c>
      <c r="L32" s="13">
        <f t="shared" si="5"/>
      </c>
      <c r="M32" s="13">
        <f t="shared" si="5"/>
      </c>
      <c r="N32" s="13">
        <f t="shared" si="5"/>
      </c>
    </row>
    <row r="33" spans="1:14" ht="12.75">
      <c r="A33" t="s">
        <v>17</v>
      </c>
      <c r="B33" s="13"/>
      <c r="C33" s="17" t="e">
        <f>SUM(E33:N33)</f>
        <v>#N/A</v>
      </c>
      <c r="E33" s="13" t="e">
        <f>E31-E32</f>
        <v>#N/A</v>
      </c>
      <c r="F33" s="13">
        <f aca="true" t="shared" si="6" ref="F33:N33">IF(F6=0,"",F31-F32)</f>
      </c>
      <c r="G33" s="13">
        <f t="shared" si="6"/>
      </c>
      <c r="H33" s="13">
        <f t="shared" si="6"/>
      </c>
      <c r="I33" s="13">
        <f t="shared" si="6"/>
      </c>
      <c r="J33" s="13">
        <f t="shared" si="6"/>
      </c>
      <c r="K33" s="13">
        <f t="shared" si="6"/>
      </c>
      <c r="L33" s="13">
        <f t="shared" si="6"/>
      </c>
      <c r="M33" s="13">
        <f t="shared" si="6"/>
      </c>
      <c r="N33" s="13">
        <f t="shared" si="6"/>
      </c>
    </row>
    <row r="34" spans="1:14" ht="12.75">
      <c r="A34" t="s">
        <v>8</v>
      </c>
      <c r="B34" s="13" t="e">
        <f>B21-C31+B22</f>
        <v>#N/A</v>
      </c>
      <c r="C34" s="7" t="e">
        <f>SUM(E34:N34)</f>
        <v>#N/A</v>
      </c>
      <c r="E34" s="13" t="e">
        <f>E27*E6</f>
        <v>#N/A</v>
      </c>
      <c r="F34" s="18">
        <f aca="true" t="shared" si="7" ref="F34:N34">IF(F6=0,"",F27*F6)</f>
      </c>
      <c r="G34" s="18">
        <f t="shared" si="7"/>
      </c>
      <c r="H34" s="18">
        <f t="shared" si="7"/>
      </c>
      <c r="I34" s="18">
        <f t="shared" si="7"/>
      </c>
      <c r="J34" s="18">
        <f t="shared" si="7"/>
      </c>
      <c r="K34" s="18">
        <f t="shared" si="7"/>
      </c>
      <c r="L34" s="18">
        <f t="shared" si="7"/>
      </c>
      <c r="M34" s="18">
        <f t="shared" si="7"/>
      </c>
      <c r="N34" s="18">
        <f t="shared" si="7"/>
      </c>
    </row>
    <row r="38" ht="12.75">
      <c r="A38" t="s">
        <v>417</v>
      </c>
    </row>
    <row r="39" ht="12.75">
      <c r="A39" t="s">
        <v>418</v>
      </c>
    </row>
    <row r="40" ht="12.75">
      <c r="A40" t="s">
        <v>419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83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K4" sqref="K4:K181"/>
    </sheetView>
  </sheetViews>
  <sheetFormatPr defaultColWidth="9.140625" defaultRowHeight="12.75"/>
  <cols>
    <col min="1" max="1" width="8.421875" style="0" customWidth="1"/>
    <col min="2" max="2" width="14.28125" style="0" bestFit="1" customWidth="1"/>
    <col min="3" max="3" width="21.8515625" style="0" bestFit="1" customWidth="1"/>
    <col min="4" max="4" width="9.57421875" style="0" customWidth="1"/>
    <col min="5" max="5" width="9.8515625" style="0" customWidth="1"/>
    <col min="6" max="6" width="10.57421875" style="7" customWidth="1"/>
    <col min="7" max="7" width="14.28125" style="0" customWidth="1"/>
    <col min="8" max="8" width="13.00390625" style="0" customWidth="1"/>
    <col min="9" max="9" width="15.57421875" style="0" customWidth="1"/>
    <col min="10" max="10" width="16.00390625" style="8" customWidth="1"/>
    <col min="11" max="11" width="16.140625" style="0" bestFit="1" customWidth="1"/>
  </cols>
  <sheetData>
    <row r="2" spans="1:11" ht="51">
      <c r="A2" s="20" t="s">
        <v>232</v>
      </c>
      <c r="B2" s="20" t="s">
        <v>414</v>
      </c>
      <c r="C2" s="20" t="s">
        <v>415</v>
      </c>
      <c r="D2" s="21" t="s">
        <v>3</v>
      </c>
      <c r="E2" s="21" t="s">
        <v>411</v>
      </c>
      <c r="F2" s="22" t="s">
        <v>13</v>
      </c>
      <c r="G2" s="21" t="s">
        <v>7</v>
      </c>
      <c r="H2" s="21" t="s">
        <v>4</v>
      </c>
      <c r="I2" s="21" t="s">
        <v>9</v>
      </c>
      <c r="J2" s="25" t="s">
        <v>421</v>
      </c>
      <c r="K2" s="21" t="s">
        <v>422</v>
      </c>
    </row>
    <row r="4" spans="1:11" ht="12.75">
      <c r="A4" s="5" t="s">
        <v>233</v>
      </c>
      <c r="B4" s="6" t="s">
        <v>21</v>
      </c>
      <c r="C4" s="6" t="s">
        <v>22</v>
      </c>
      <c r="D4" s="11">
        <v>7595.7</v>
      </c>
      <c r="E4" s="11">
        <v>4608.4</v>
      </c>
      <c r="F4" s="8">
        <v>7203.98</v>
      </c>
      <c r="G4" s="8">
        <v>4981770</v>
      </c>
      <c r="H4" s="11">
        <v>7366.5</v>
      </c>
      <c r="I4" s="8">
        <v>59462667.25</v>
      </c>
      <c r="J4" s="8">
        <v>-9695560.658858666</v>
      </c>
      <c r="K4" s="8">
        <v>49767106.591141336</v>
      </c>
    </row>
    <row r="5" spans="1:11" ht="12.75">
      <c r="A5" s="5" t="s">
        <v>234</v>
      </c>
      <c r="B5" s="6" t="s">
        <v>21</v>
      </c>
      <c r="C5" s="6" t="s">
        <v>23</v>
      </c>
      <c r="D5" s="11">
        <v>43375.2</v>
      </c>
      <c r="E5" s="11">
        <v>14684.7</v>
      </c>
      <c r="F5" s="8">
        <v>7225.64</v>
      </c>
      <c r="G5" s="8">
        <v>12732764.59</v>
      </c>
      <c r="H5" s="11">
        <v>42780</v>
      </c>
      <c r="I5" s="8">
        <v>325353455.79</v>
      </c>
      <c r="J5" s="8">
        <v>-53049826.25348405</v>
      </c>
      <c r="K5" s="8">
        <v>272303629.53651595</v>
      </c>
    </row>
    <row r="6" spans="1:11" ht="12.75">
      <c r="A6" s="5" t="s">
        <v>235</v>
      </c>
      <c r="B6" s="6" t="s">
        <v>21</v>
      </c>
      <c r="C6" s="6" t="s">
        <v>24</v>
      </c>
      <c r="D6" s="11">
        <v>7457.900000000001</v>
      </c>
      <c r="E6" s="11">
        <v>5744.7</v>
      </c>
      <c r="F6" s="8">
        <v>7145.3</v>
      </c>
      <c r="G6" s="8">
        <v>7737147.01</v>
      </c>
      <c r="H6" s="11">
        <v>7150</v>
      </c>
      <c r="I6" s="8">
        <v>61026043.14</v>
      </c>
      <c r="J6" s="8">
        <v>-9950473.639979474</v>
      </c>
      <c r="K6" s="8">
        <v>51075569.50002053</v>
      </c>
    </row>
    <row r="7" spans="1:11" ht="12.75">
      <c r="A7" s="5" t="s">
        <v>236</v>
      </c>
      <c r="B7" s="6" t="s">
        <v>21</v>
      </c>
      <c r="C7" s="6" t="s">
        <v>25</v>
      </c>
      <c r="D7" s="11">
        <v>16048.1</v>
      </c>
      <c r="E7" s="11">
        <v>4894.3</v>
      </c>
      <c r="F7" s="8">
        <v>7155.12</v>
      </c>
      <c r="G7" s="8">
        <v>4202314.64</v>
      </c>
      <c r="H7" s="11">
        <v>15691.5</v>
      </c>
      <c r="I7" s="8">
        <v>119028346.25999999</v>
      </c>
      <c r="J7" s="8">
        <v>-19407917.684477277</v>
      </c>
      <c r="K7" s="8">
        <v>99620428.57552272</v>
      </c>
    </row>
    <row r="8" spans="1:11" ht="12.75">
      <c r="A8" s="5" t="s">
        <v>237</v>
      </c>
      <c r="B8" s="6" t="s">
        <v>21</v>
      </c>
      <c r="C8" s="6" t="s">
        <v>26</v>
      </c>
      <c r="D8" s="11">
        <v>1027.1</v>
      </c>
      <c r="E8" s="11">
        <v>243.8</v>
      </c>
      <c r="F8" s="8">
        <v>7729.49</v>
      </c>
      <c r="G8" s="8">
        <v>226133.85</v>
      </c>
      <c r="H8" s="11">
        <v>950</v>
      </c>
      <c r="I8" s="8">
        <v>8165089.199999999</v>
      </c>
      <c r="J8" s="8">
        <v>-1331341.5170354936</v>
      </c>
      <c r="K8" s="8">
        <v>6833747.682964506</v>
      </c>
    </row>
    <row r="9" spans="1:11" ht="12.75">
      <c r="A9" s="5" t="s">
        <v>238</v>
      </c>
      <c r="B9" s="6" t="s">
        <v>21</v>
      </c>
      <c r="C9" s="6" t="s">
        <v>27</v>
      </c>
      <c r="D9" s="11">
        <v>948.1</v>
      </c>
      <c r="E9" s="11">
        <v>165.6</v>
      </c>
      <c r="F9" s="8">
        <v>7788.15</v>
      </c>
      <c r="G9" s="8">
        <v>154766.09</v>
      </c>
      <c r="H9" s="11">
        <v>897</v>
      </c>
      <c r="I9" s="8">
        <v>7534998.87</v>
      </c>
      <c r="J9" s="8">
        <v>-1228603.4580548774</v>
      </c>
      <c r="K9" s="8">
        <v>6306395.411945123</v>
      </c>
    </row>
    <row r="10" spans="1:11" ht="12.75">
      <c r="A10" s="5" t="s">
        <v>239</v>
      </c>
      <c r="B10" s="6" t="s">
        <v>21</v>
      </c>
      <c r="C10" s="6" t="s">
        <v>28</v>
      </c>
      <c r="D10" s="11">
        <v>12618.3</v>
      </c>
      <c r="E10" s="11">
        <v>9015.8</v>
      </c>
      <c r="F10" s="8">
        <v>7156.64</v>
      </c>
      <c r="G10" s="8">
        <v>11179666.74</v>
      </c>
      <c r="H10" s="11">
        <v>12232.5</v>
      </c>
      <c r="I10" s="8">
        <v>101200300.1</v>
      </c>
      <c r="J10" s="8">
        <v>-16501002.960210308</v>
      </c>
      <c r="K10" s="8">
        <v>84699297.13978969</v>
      </c>
    </row>
    <row r="11" spans="1:11" ht="12.75">
      <c r="A11" s="5" t="s">
        <v>240</v>
      </c>
      <c r="B11" s="6" t="s">
        <v>29</v>
      </c>
      <c r="C11" s="6" t="s">
        <v>29</v>
      </c>
      <c r="D11" s="11">
        <v>2085.3</v>
      </c>
      <c r="E11" s="11">
        <v>1334.4</v>
      </c>
      <c r="F11" s="8">
        <v>6922.54</v>
      </c>
      <c r="G11" s="8">
        <v>1477164.98</v>
      </c>
      <c r="H11" s="11">
        <v>1977.5</v>
      </c>
      <c r="I11" s="8">
        <v>15912741.98</v>
      </c>
      <c r="J11" s="8">
        <v>-2594618.8129638056</v>
      </c>
      <c r="K11" s="8">
        <v>13318123.167036194</v>
      </c>
    </row>
    <row r="12" spans="1:11" ht="12.75">
      <c r="A12" s="5" t="s">
        <v>241</v>
      </c>
      <c r="B12" s="6" t="s">
        <v>29</v>
      </c>
      <c r="C12" s="6" t="s">
        <v>30</v>
      </c>
      <c r="D12" s="11">
        <v>295.6</v>
      </c>
      <c r="E12" s="11">
        <v>138.9</v>
      </c>
      <c r="F12" s="8">
        <v>9632.06</v>
      </c>
      <c r="G12" s="8">
        <v>160547.25</v>
      </c>
      <c r="H12" s="11">
        <v>290</v>
      </c>
      <c r="I12" s="8">
        <v>3007785.41</v>
      </c>
      <c r="J12" s="8">
        <v>-490428.149966399</v>
      </c>
      <c r="K12" s="8">
        <v>2517357.260033601</v>
      </c>
    </row>
    <row r="13" spans="1:11" ht="12.75">
      <c r="A13" s="5" t="s">
        <v>242</v>
      </c>
      <c r="B13" s="6" t="s">
        <v>31</v>
      </c>
      <c r="C13" s="6" t="s">
        <v>32</v>
      </c>
      <c r="D13" s="11">
        <v>2839.9</v>
      </c>
      <c r="E13" s="11">
        <v>1469.7</v>
      </c>
      <c r="F13" s="8">
        <v>7391.26</v>
      </c>
      <c r="G13" s="8">
        <v>1494760.58</v>
      </c>
      <c r="H13" s="11">
        <v>2645</v>
      </c>
      <c r="I13" s="8">
        <v>22485186.11</v>
      </c>
      <c r="J13" s="8">
        <v>-3666274.924040366</v>
      </c>
      <c r="K13" s="8">
        <v>18818911.185959633</v>
      </c>
    </row>
    <row r="14" spans="1:11" ht="12.75">
      <c r="A14" s="5" t="s">
        <v>243</v>
      </c>
      <c r="B14" s="6" t="s">
        <v>31</v>
      </c>
      <c r="C14" s="6" t="s">
        <v>33</v>
      </c>
      <c r="D14" s="11">
        <v>1470.7</v>
      </c>
      <c r="E14" s="11">
        <v>1178.4</v>
      </c>
      <c r="F14" s="8">
        <v>7737.43</v>
      </c>
      <c r="G14" s="8">
        <v>1850263.04</v>
      </c>
      <c r="H14" s="11">
        <v>1364</v>
      </c>
      <c r="I14" s="8">
        <v>13229697.27</v>
      </c>
      <c r="J14" s="8">
        <v>-2157140.577639021</v>
      </c>
      <c r="K14" s="8">
        <v>11072556.692360979</v>
      </c>
    </row>
    <row r="15" spans="1:11" ht="12.75">
      <c r="A15" s="5" t="s">
        <v>244</v>
      </c>
      <c r="B15" s="6" t="s">
        <v>31</v>
      </c>
      <c r="C15" s="6" t="s">
        <v>34</v>
      </c>
      <c r="D15" s="11">
        <v>50435.3</v>
      </c>
      <c r="E15" s="11">
        <v>11115.3</v>
      </c>
      <c r="F15" s="8">
        <v>7438</v>
      </c>
      <c r="G15" s="8">
        <v>9921077.78</v>
      </c>
      <c r="H15" s="11">
        <v>49954.5</v>
      </c>
      <c r="I15" s="8">
        <v>385059051.26</v>
      </c>
      <c r="J15" s="8">
        <v>-62784997.06442109</v>
      </c>
      <c r="K15" s="8">
        <v>322274054.19557893</v>
      </c>
    </row>
    <row r="16" spans="1:11" ht="12.75">
      <c r="A16" s="5" t="s">
        <v>245</v>
      </c>
      <c r="B16" s="6" t="s">
        <v>31</v>
      </c>
      <c r="C16" s="6" t="s">
        <v>35</v>
      </c>
      <c r="D16" s="11">
        <v>14882</v>
      </c>
      <c r="E16" s="11">
        <v>2768.1</v>
      </c>
      <c r="F16" s="8">
        <v>7266.47</v>
      </c>
      <c r="G16" s="8">
        <v>2413718.64</v>
      </c>
      <c r="H16" s="11">
        <v>14633.5</v>
      </c>
      <c r="I16" s="8">
        <v>110553359.69999999</v>
      </c>
      <c r="J16" s="8">
        <v>-18026046.502513237</v>
      </c>
      <c r="K16" s="8">
        <v>92527313.19748676</v>
      </c>
    </row>
    <row r="17" spans="1:11" ht="12.75">
      <c r="A17" s="5" t="s">
        <v>246</v>
      </c>
      <c r="B17" s="6" t="s">
        <v>31</v>
      </c>
      <c r="C17" s="6" t="s">
        <v>36</v>
      </c>
      <c r="D17" s="11">
        <v>162.2</v>
      </c>
      <c r="E17" s="11">
        <v>88.9</v>
      </c>
      <c r="F17" s="8">
        <v>13495.84</v>
      </c>
      <c r="G17" s="8">
        <v>143973.66</v>
      </c>
      <c r="H17" s="11">
        <v>157.5</v>
      </c>
      <c r="I17" s="8">
        <v>2332999.5100000002</v>
      </c>
      <c r="J17" s="8">
        <v>-380402.3484380874</v>
      </c>
      <c r="K17" s="8">
        <v>1952597.1615619129</v>
      </c>
    </row>
    <row r="18" spans="1:11" ht="12.75">
      <c r="A18" s="5" t="s">
        <v>247</v>
      </c>
      <c r="B18" s="6" t="s">
        <v>31</v>
      </c>
      <c r="C18" s="6" t="s">
        <v>37</v>
      </c>
      <c r="D18" s="11">
        <v>37098.7</v>
      </c>
      <c r="E18" s="11">
        <v>23556.4</v>
      </c>
      <c r="F18" s="8">
        <v>7329.1</v>
      </c>
      <c r="G18" s="8">
        <v>26526446.15</v>
      </c>
      <c r="H18" s="11">
        <v>36575.5</v>
      </c>
      <c r="I18" s="8">
        <v>298388594.31</v>
      </c>
      <c r="J18" s="8">
        <v>-48653127.2450476</v>
      </c>
      <c r="K18" s="8">
        <v>249735467.0649524</v>
      </c>
    </row>
    <row r="19" spans="1:11" ht="12.75">
      <c r="A19" s="5" t="s">
        <v>248</v>
      </c>
      <c r="B19" s="6" t="s">
        <v>31</v>
      </c>
      <c r="C19" s="6" t="s">
        <v>38</v>
      </c>
      <c r="D19" s="11">
        <v>518.7</v>
      </c>
      <c r="E19" s="11">
        <v>175.8</v>
      </c>
      <c r="F19" s="8">
        <v>8415.28</v>
      </c>
      <c r="G19" s="8">
        <v>177528.69</v>
      </c>
      <c r="H19" s="11">
        <v>504.5</v>
      </c>
      <c r="I19" s="8">
        <v>4434360.15</v>
      </c>
      <c r="J19" s="8">
        <v>-723035.3061155461</v>
      </c>
      <c r="K19" s="8">
        <v>3711324.843884454</v>
      </c>
    </row>
    <row r="20" spans="1:11" ht="12.75">
      <c r="A20" s="5" t="s">
        <v>249</v>
      </c>
      <c r="B20" s="6" t="s">
        <v>39</v>
      </c>
      <c r="C20" s="6" t="s">
        <v>39</v>
      </c>
      <c r="D20" s="11">
        <v>1449.6</v>
      </c>
      <c r="E20" s="11">
        <v>610.4</v>
      </c>
      <c r="F20" s="8">
        <v>7414.44</v>
      </c>
      <c r="G20" s="8">
        <v>566089.61</v>
      </c>
      <c r="H20" s="11">
        <v>1316</v>
      </c>
      <c r="I20" s="8">
        <v>11312963.59</v>
      </c>
      <c r="J20" s="8">
        <v>-1844611.5822075657</v>
      </c>
      <c r="K20" s="8">
        <v>9468352.007792434</v>
      </c>
    </row>
    <row r="21" spans="1:11" ht="12.75">
      <c r="A21" s="5" t="s">
        <v>250</v>
      </c>
      <c r="B21" s="6" t="s">
        <v>40</v>
      </c>
      <c r="C21" s="6" t="s">
        <v>41</v>
      </c>
      <c r="D21" s="11">
        <v>144.10000000000002</v>
      </c>
      <c r="E21" s="11">
        <v>42.4</v>
      </c>
      <c r="F21" s="8">
        <v>12699.92</v>
      </c>
      <c r="G21" s="8">
        <v>64617.21</v>
      </c>
      <c r="H21" s="11">
        <v>122</v>
      </c>
      <c r="I21" s="8">
        <v>1894676.06</v>
      </c>
      <c r="J21" s="8">
        <v>-308932.43640390754</v>
      </c>
      <c r="K21" s="8">
        <v>1585743.6235960925</v>
      </c>
    </row>
    <row r="22" spans="1:11" ht="12.75">
      <c r="A22" s="5" t="s">
        <v>251</v>
      </c>
      <c r="B22" s="6" t="s">
        <v>40</v>
      </c>
      <c r="C22" s="6" t="s">
        <v>42</v>
      </c>
      <c r="D22" s="11">
        <v>60.400000000000006</v>
      </c>
      <c r="E22" s="11">
        <v>22.9</v>
      </c>
      <c r="F22" s="8">
        <v>14552.9</v>
      </c>
      <c r="G22" s="8">
        <v>39991.36</v>
      </c>
      <c r="H22" s="11">
        <v>40</v>
      </c>
      <c r="I22" s="8">
        <v>918986.23</v>
      </c>
      <c r="J22" s="8">
        <v>-149843.37483819886</v>
      </c>
      <c r="K22" s="8">
        <v>769142.8551618011</v>
      </c>
    </row>
    <row r="23" spans="1:11" ht="12.75">
      <c r="A23" s="5" t="s">
        <v>252</v>
      </c>
      <c r="B23" s="6" t="s">
        <v>40</v>
      </c>
      <c r="C23" s="6" t="s">
        <v>43</v>
      </c>
      <c r="D23" s="11">
        <v>268.3</v>
      </c>
      <c r="E23" s="11">
        <v>130.5</v>
      </c>
      <c r="F23" s="8">
        <v>9792.5</v>
      </c>
      <c r="G23" s="8">
        <v>153350.61</v>
      </c>
      <c r="H23" s="11">
        <v>251.5</v>
      </c>
      <c r="I23" s="8">
        <v>2780679.44</v>
      </c>
      <c r="J23" s="8">
        <v>-453397.8617207277</v>
      </c>
      <c r="K23" s="8">
        <v>2327281.578279272</v>
      </c>
    </row>
    <row r="24" spans="1:11" ht="12.75">
      <c r="A24" s="5" t="s">
        <v>253</v>
      </c>
      <c r="B24" s="6" t="s">
        <v>40</v>
      </c>
      <c r="C24" s="6" t="s">
        <v>44</v>
      </c>
      <c r="D24" s="11">
        <v>218.2</v>
      </c>
      <c r="E24" s="11">
        <v>111.3</v>
      </c>
      <c r="F24" s="8">
        <v>10894.73</v>
      </c>
      <c r="G24" s="8">
        <v>145510.07</v>
      </c>
      <c r="H24" s="11">
        <v>208.5</v>
      </c>
      <c r="I24" s="8">
        <v>1922338.54</v>
      </c>
      <c r="J24" s="8">
        <v>-313442.88413890154</v>
      </c>
      <c r="K24" s="8">
        <v>1608895.6558610986</v>
      </c>
    </row>
    <row r="25" spans="1:11" ht="12.75">
      <c r="A25" s="5" t="s">
        <v>254</v>
      </c>
      <c r="B25" s="6" t="s">
        <v>40</v>
      </c>
      <c r="C25" s="6" t="s">
        <v>45</v>
      </c>
      <c r="D25" s="11">
        <v>47</v>
      </c>
      <c r="E25" s="11">
        <v>13.5</v>
      </c>
      <c r="F25" s="8">
        <v>14851.98</v>
      </c>
      <c r="G25" s="8">
        <v>24060.21</v>
      </c>
      <c r="H25" s="11">
        <v>42.5</v>
      </c>
      <c r="I25" s="8">
        <v>722103.46</v>
      </c>
      <c r="J25" s="8">
        <v>-117741.0671634768</v>
      </c>
      <c r="K25" s="8">
        <v>604362.3928365231</v>
      </c>
    </row>
    <row r="26" spans="1:11" ht="12.75">
      <c r="A26" s="5" t="s">
        <v>255</v>
      </c>
      <c r="B26" s="6" t="s">
        <v>46</v>
      </c>
      <c r="C26" s="6" t="s">
        <v>47</v>
      </c>
      <c r="D26" s="11">
        <v>520.3</v>
      </c>
      <c r="E26" s="11">
        <v>312.2</v>
      </c>
      <c r="F26" s="8">
        <v>7572.01</v>
      </c>
      <c r="G26" s="8">
        <v>384748.92</v>
      </c>
      <c r="H26" s="11">
        <v>453.5</v>
      </c>
      <c r="I26" s="8">
        <v>4305077.72</v>
      </c>
      <c r="J26" s="8">
        <v>-701955.4302848895</v>
      </c>
      <c r="K26" s="8">
        <v>3603122.2897151103</v>
      </c>
    </row>
    <row r="27" spans="1:11" ht="12.75">
      <c r="A27" s="5" t="s">
        <v>256</v>
      </c>
      <c r="B27" s="6" t="s">
        <v>46</v>
      </c>
      <c r="C27" s="6" t="s">
        <v>48</v>
      </c>
      <c r="D27" s="11">
        <v>264.3</v>
      </c>
      <c r="E27" s="11">
        <v>129.9</v>
      </c>
      <c r="F27" s="8">
        <v>9674.13</v>
      </c>
      <c r="G27" s="8">
        <v>150800.4</v>
      </c>
      <c r="H27" s="11">
        <v>244</v>
      </c>
      <c r="I27" s="8">
        <v>2705045.91</v>
      </c>
      <c r="J27" s="8">
        <v>-441065.5949074087</v>
      </c>
      <c r="K27" s="8">
        <v>2263980.3150925916</v>
      </c>
    </row>
    <row r="28" spans="1:11" ht="12.75">
      <c r="A28" s="5" t="s">
        <v>257</v>
      </c>
      <c r="B28" s="6" t="s">
        <v>49</v>
      </c>
      <c r="C28" s="6" t="s">
        <v>50</v>
      </c>
      <c r="D28" s="11">
        <v>27207.8</v>
      </c>
      <c r="E28" s="11">
        <v>8209.2</v>
      </c>
      <c r="F28" s="8">
        <v>7287.46</v>
      </c>
      <c r="G28" s="8">
        <v>7178909.69</v>
      </c>
      <c r="H28" s="11">
        <v>27029</v>
      </c>
      <c r="I28" s="8">
        <v>205454765.86</v>
      </c>
      <c r="J28" s="8">
        <v>-33499996.504903413</v>
      </c>
      <c r="K28" s="8">
        <v>171954769.3550966</v>
      </c>
    </row>
    <row r="29" spans="1:11" ht="12.75">
      <c r="A29" s="5" t="s">
        <v>258</v>
      </c>
      <c r="B29" s="6" t="s">
        <v>49</v>
      </c>
      <c r="C29" s="6" t="s">
        <v>49</v>
      </c>
      <c r="D29" s="11">
        <v>28538.4</v>
      </c>
      <c r="E29" s="11">
        <v>4831.8</v>
      </c>
      <c r="F29" s="8">
        <v>7452.27</v>
      </c>
      <c r="G29" s="8">
        <v>4320948.2</v>
      </c>
      <c r="H29" s="11">
        <v>28271.5</v>
      </c>
      <c r="I29" s="8">
        <v>216944133.41</v>
      </c>
      <c r="J29" s="8">
        <v>-35373371.26531575</v>
      </c>
      <c r="K29" s="8">
        <v>181570762.14468426</v>
      </c>
    </row>
    <row r="30" spans="1:11" ht="12.75">
      <c r="A30" s="5" t="s">
        <v>259</v>
      </c>
      <c r="B30" s="6" t="s">
        <v>51</v>
      </c>
      <c r="C30" s="6" t="s">
        <v>52</v>
      </c>
      <c r="D30" s="11">
        <v>922.8</v>
      </c>
      <c r="E30" s="11">
        <v>294.6</v>
      </c>
      <c r="F30" s="8">
        <v>7654.45</v>
      </c>
      <c r="G30" s="8">
        <v>270599.95</v>
      </c>
      <c r="H30" s="11">
        <v>889</v>
      </c>
      <c r="I30" s="8">
        <v>7332905.16</v>
      </c>
      <c r="J30" s="8">
        <v>-1195651.4914732103</v>
      </c>
      <c r="K30" s="8">
        <v>6137253.66852679</v>
      </c>
    </row>
    <row r="31" spans="1:11" ht="12.75">
      <c r="A31" s="5" t="s">
        <v>260</v>
      </c>
      <c r="B31" s="6" t="s">
        <v>51</v>
      </c>
      <c r="C31" s="6" t="s">
        <v>53</v>
      </c>
      <c r="D31" s="11">
        <v>1086.1</v>
      </c>
      <c r="E31" s="11">
        <v>335.3</v>
      </c>
      <c r="F31" s="8">
        <v>7384.45</v>
      </c>
      <c r="G31" s="8">
        <v>297120.81</v>
      </c>
      <c r="H31" s="11">
        <v>1046</v>
      </c>
      <c r="I31" s="8">
        <v>8317374.029999999</v>
      </c>
      <c r="J31" s="8">
        <v>-1356172.0010176762</v>
      </c>
      <c r="K31" s="8">
        <v>6961202.028982323</v>
      </c>
    </row>
    <row r="32" spans="1:11" ht="12.75">
      <c r="A32" s="5" t="s">
        <v>261</v>
      </c>
      <c r="B32" s="6" t="s">
        <v>54</v>
      </c>
      <c r="C32" s="6" t="s">
        <v>55</v>
      </c>
      <c r="D32" s="11">
        <v>110.6</v>
      </c>
      <c r="E32" s="11">
        <v>27.4</v>
      </c>
      <c r="F32" s="8">
        <v>13308.52</v>
      </c>
      <c r="G32" s="8">
        <v>43758.43</v>
      </c>
      <c r="H32" s="11">
        <v>108</v>
      </c>
      <c r="I32" s="8">
        <v>1515681.24</v>
      </c>
      <c r="J32" s="8">
        <v>-247136.22986554002</v>
      </c>
      <c r="K32" s="8">
        <v>1268545.01013446</v>
      </c>
    </row>
    <row r="33" spans="1:11" ht="12.75">
      <c r="A33" s="5" t="s">
        <v>262</v>
      </c>
      <c r="B33" s="6" t="s">
        <v>54</v>
      </c>
      <c r="C33" s="6" t="s">
        <v>54</v>
      </c>
      <c r="D33" s="11">
        <v>173.7</v>
      </c>
      <c r="E33" s="11">
        <v>55.9</v>
      </c>
      <c r="F33" s="8">
        <v>12354.74</v>
      </c>
      <c r="G33" s="8">
        <v>82875.56</v>
      </c>
      <c r="H33" s="11">
        <v>163.5</v>
      </c>
      <c r="I33" s="8">
        <v>2228893.0599999996</v>
      </c>
      <c r="J33" s="8">
        <v>-363427.4892931094</v>
      </c>
      <c r="K33" s="8">
        <v>1865465.5707068902</v>
      </c>
    </row>
    <row r="34" spans="1:11" ht="12.75">
      <c r="A34" s="5" t="s">
        <v>263</v>
      </c>
      <c r="B34" s="6" t="s">
        <v>56</v>
      </c>
      <c r="C34" s="6" t="s">
        <v>56</v>
      </c>
      <c r="D34" s="11">
        <v>892</v>
      </c>
      <c r="E34" s="11">
        <v>181.8</v>
      </c>
      <c r="F34" s="8">
        <v>7920.85</v>
      </c>
      <c r="G34" s="8">
        <v>172801.34</v>
      </c>
      <c r="H34" s="11">
        <v>847.5</v>
      </c>
      <c r="I34" s="8">
        <v>7238202.680000001</v>
      </c>
      <c r="J34" s="8">
        <v>-248.86000000036438</v>
      </c>
      <c r="K34" s="8">
        <v>7237953.82</v>
      </c>
    </row>
    <row r="35" spans="1:11" ht="12.75">
      <c r="A35" s="5" t="s">
        <v>264</v>
      </c>
      <c r="B35" s="6" t="s">
        <v>57</v>
      </c>
      <c r="C35" s="6" t="s">
        <v>58</v>
      </c>
      <c r="D35" s="11">
        <v>1039</v>
      </c>
      <c r="E35" s="11">
        <v>527.2</v>
      </c>
      <c r="F35" s="8">
        <v>7151.61</v>
      </c>
      <c r="G35" s="8">
        <v>503332.86</v>
      </c>
      <c r="H35" s="11">
        <v>995.5</v>
      </c>
      <c r="I35" s="8">
        <v>7933860.58</v>
      </c>
      <c r="J35" s="8">
        <v>-1293639.0187293119</v>
      </c>
      <c r="K35" s="8">
        <v>6640221.561270688</v>
      </c>
    </row>
    <row r="36" spans="1:11" ht="12.75">
      <c r="A36" s="5" t="s">
        <v>265</v>
      </c>
      <c r="B36" s="6" t="s">
        <v>57</v>
      </c>
      <c r="C36" s="6" t="s">
        <v>59</v>
      </c>
      <c r="D36" s="11">
        <v>331.1</v>
      </c>
      <c r="E36" s="11">
        <v>129.4</v>
      </c>
      <c r="F36" s="8">
        <v>9185.34</v>
      </c>
      <c r="G36" s="8">
        <v>142630.03</v>
      </c>
      <c r="H36" s="11">
        <v>316</v>
      </c>
      <c r="I36" s="8">
        <v>3183897.67</v>
      </c>
      <c r="J36" s="8">
        <v>-519143.76563866244</v>
      </c>
      <c r="K36" s="8">
        <v>2664753.9043613374</v>
      </c>
    </row>
    <row r="37" spans="1:11" ht="12.75">
      <c r="A37" s="5" t="s">
        <v>266</v>
      </c>
      <c r="B37" s="6" t="s">
        <v>57</v>
      </c>
      <c r="C37" s="6" t="s">
        <v>60</v>
      </c>
      <c r="D37" s="11">
        <v>240.3</v>
      </c>
      <c r="E37" s="11">
        <v>139.9</v>
      </c>
      <c r="F37" s="8">
        <v>10700.82</v>
      </c>
      <c r="G37" s="8">
        <v>179645.36</v>
      </c>
      <c r="H37" s="11">
        <v>199.5</v>
      </c>
      <c r="I37" s="8">
        <v>2751052.3400000003</v>
      </c>
      <c r="J37" s="8">
        <v>-448567.0769866967</v>
      </c>
      <c r="K37" s="8">
        <v>2302485.2630133037</v>
      </c>
    </row>
    <row r="38" spans="1:11" ht="12.75">
      <c r="A38" s="5" t="s">
        <v>267</v>
      </c>
      <c r="B38" s="6" t="s">
        <v>61</v>
      </c>
      <c r="C38" s="6" t="s">
        <v>62</v>
      </c>
      <c r="D38" s="11">
        <v>212.7</v>
      </c>
      <c r="E38" s="11">
        <v>147.4</v>
      </c>
      <c r="F38" s="8">
        <v>11174.25</v>
      </c>
      <c r="G38" s="8">
        <v>197650.05</v>
      </c>
      <c r="H38" s="11">
        <v>177.5</v>
      </c>
      <c r="I38" s="8">
        <v>2574411.99</v>
      </c>
      <c r="J38" s="8">
        <v>-419765.35470561235</v>
      </c>
      <c r="K38" s="8">
        <v>2154646.635294388</v>
      </c>
    </row>
    <row r="39" spans="1:11" ht="12.75">
      <c r="A39" s="5" t="s">
        <v>268</v>
      </c>
      <c r="B39" s="6" t="s">
        <v>61</v>
      </c>
      <c r="C39" s="6" t="s">
        <v>63</v>
      </c>
      <c r="D39" s="11">
        <v>267</v>
      </c>
      <c r="E39" s="11">
        <v>214.5</v>
      </c>
      <c r="F39" s="8">
        <v>9980.51</v>
      </c>
      <c r="G39" s="8">
        <v>256898.22</v>
      </c>
      <c r="H39" s="11">
        <v>259.5</v>
      </c>
      <c r="I39" s="8">
        <v>2921693.29</v>
      </c>
      <c r="J39" s="8">
        <v>-476390.57966703206</v>
      </c>
      <c r="K39" s="8">
        <v>2445302.710332968</v>
      </c>
    </row>
    <row r="40" spans="1:11" ht="12.75">
      <c r="A40" s="5" t="s">
        <v>269</v>
      </c>
      <c r="B40" s="6" t="s">
        <v>64</v>
      </c>
      <c r="C40" s="6" t="s">
        <v>64</v>
      </c>
      <c r="D40" s="11">
        <v>475.40000000000003</v>
      </c>
      <c r="E40" s="11">
        <v>259.6</v>
      </c>
      <c r="F40" s="8">
        <v>7866.47</v>
      </c>
      <c r="G40" s="8">
        <v>298365.85</v>
      </c>
      <c r="H40" s="11">
        <v>429.5</v>
      </c>
      <c r="I40" s="8">
        <v>4004526.44</v>
      </c>
      <c r="J40" s="8">
        <v>-652949.6708545872</v>
      </c>
      <c r="K40" s="8">
        <v>3351576.769145413</v>
      </c>
    </row>
    <row r="41" spans="1:11" ht="12.75">
      <c r="A41" s="5" t="s">
        <v>270</v>
      </c>
      <c r="B41" s="6" t="s">
        <v>65</v>
      </c>
      <c r="C41" s="6" t="s">
        <v>66</v>
      </c>
      <c r="D41" s="11">
        <v>426.7</v>
      </c>
      <c r="E41" s="11">
        <v>139.6</v>
      </c>
      <c r="F41" s="8">
        <v>8442.88</v>
      </c>
      <c r="G41" s="8">
        <v>141435.12</v>
      </c>
      <c r="H41" s="11">
        <v>373.5</v>
      </c>
      <c r="I41" s="8">
        <v>3744011.92</v>
      </c>
      <c r="J41" s="8">
        <v>-610472.021465702</v>
      </c>
      <c r="K41" s="8">
        <v>3133539.898534298</v>
      </c>
    </row>
    <row r="42" spans="1:11" ht="12.75">
      <c r="A42" s="5" t="s">
        <v>271</v>
      </c>
      <c r="B42" s="6" t="s">
        <v>67</v>
      </c>
      <c r="C42" s="6" t="s">
        <v>67</v>
      </c>
      <c r="D42" s="11">
        <v>5034.8</v>
      </c>
      <c r="E42" s="11">
        <v>1852.7</v>
      </c>
      <c r="F42" s="8">
        <v>7029.71</v>
      </c>
      <c r="G42" s="8">
        <v>1563014.19</v>
      </c>
      <c r="H42" s="11">
        <v>4889</v>
      </c>
      <c r="I42" s="8">
        <v>36956380.72</v>
      </c>
      <c r="J42" s="8">
        <v>-6025845.250031815</v>
      </c>
      <c r="K42" s="8">
        <v>30930535.469968185</v>
      </c>
    </row>
    <row r="43" spans="1:11" ht="12.75">
      <c r="A43" s="5" t="s">
        <v>272</v>
      </c>
      <c r="B43" s="6" t="s">
        <v>68</v>
      </c>
      <c r="C43" s="6" t="s">
        <v>68</v>
      </c>
      <c r="D43" s="11">
        <v>77251.5</v>
      </c>
      <c r="E43" s="11">
        <v>51377.3</v>
      </c>
      <c r="F43" s="8">
        <v>7339.99</v>
      </c>
      <c r="G43" s="8">
        <v>64450934.16</v>
      </c>
      <c r="H43" s="11">
        <v>74803</v>
      </c>
      <c r="I43" s="8">
        <v>631431226.2099999</v>
      </c>
      <c r="J43" s="8">
        <v>-102956696.00351743</v>
      </c>
      <c r="K43" s="8">
        <v>528474530.20648247</v>
      </c>
    </row>
    <row r="44" spans="1:11" ht="12.75">
      <c r="A44" s="5" t="s">
        <v>273</v>
      </c>
      <c r="B44" s="6" t="s">
        <v>69</v>
      </c>
      <c r="C44" s="6" t="s">
        <v>69</v>
      </c>
      <c r="D44" s="11">
        <v>266.2</v>
      </c>
      <c r="E44" s="11">
        <v>87.8</v>
      </c>
      <c r="F44" s="8">
        <v>10488.05</v>
      </c>
      <c r="G44" s="8">
        <v>110502.15</v>
      </c>
      <c r="H44" s="11">
        <v>252.5</v>
      </c>
      <c r="I44" s="8">
        <v>2895538.27</v>
      </c>
      <c r="J44" s="8">
        <v>-472125.9276648355</v>
      </c>
      <c r="K44" s="8">
        <v>2423412.3423351645</v>
      </c>
    </row>
    <row r="45" spans="1:11" ht="12.75">
      <c r="A45" s="5" t="s">
        <v>274</v>
      </c>
      <c r="B45" s="6" t="s">
        <v>70</v>
      </c>
      <c r="C45" s="6" t="s">
        <v>70</v>
      </c>
      <c r="D45" s="11">
        <v>61199.1</v>
      </c>
      <c r="E45" s="11">
        <v>6021.5</v>
      </c>
      <c r="F45" s="8">
        <v>7345.44</v>
      </c>
      <c r="G45" s="8">
        <v>5307664.9</v>
      </c>
      <c r="H45" s="11">
        <v>60689</v>
      </c>
      <c r="I45" s="8">
        <v>453902836.05</v>
      </c>
      <c r="J45" s="8">
        <v>-74010176.19421966</v>
      </c>
      <c r="K45" s="8">
        <v>379892659.85578036</v>
      </c>
    </row>
    <row r="46" spans="1:11" ht="12.75">
      <c r="A46" s="5" t="s">
        <v>275</v>
      </c>
      <c r="B46" s="6" t="s">
        <v>71</v>
      </c>
      <c r="C46" s="6" t="s">
        <v>71</v>
      </c>
      <c r="D46" s="11">
        <v>6280.200000000001</v>
      </c>
      <c r="E46" s="11">
        <v>2171.3</v>
      </c>
      <c r="F46" s="8">
        <v>7700.97</v>
      </c>
      <c r="G46" s="8">
        <v>2006535.16</v>
      </c>
      <c r="H46" s="11">
        <v>6169.5</v>
      </c>
      <c r="I46" s="8">
        <v>50366921.449999996</v>
      </c>
      <c r="J46" s="8">
        <v>-8212472.8792492</v>
      </c>
      <c r="K46" s="8">
        <v>42154448.570750795</v>
      </c>
    </row>
    <row r="47" spans="1:11" ht="12.75">
      <c r="A47" s="5" t="s">
        <v>276</v>
      </c>
      <c r="B47" s="6" t="s">
        <v>72</v>
      </c>
      <c r="C47" s="6" t="s">
        <v>73</v>
      </c>
      <c r="D47" s="11">
        <v>2522.1</v>
      </c>
      <c r="E47" s="11">
        <v>357.5</v>
      </c>
      <c r="F47" s="8">
        <v>7435.89</v>
      </c>
      <c r="G47" s="8">
        <v>318999.51</v>
      </c>
      <c r="H47" s="11">
        <v>2472</v>
      </c>
      <c r="I47" s="8">
        <v>19073047.76</v>
      </c>
      <c r="J47" s="8">
        <v>-3109915.8523937287</v>
      </c>
      <c r="K47" s="8">
        <v>15963131.907606274</v>
      </c>
    </row>
    <row r="48" spans="1:11" ht="12.75">
      <c r="A48" s="5" t="s">
        <v>277</v>
      </c>
      <c r="B48" s="6" t="s">
        <v>72</v>
      </c>
      <c r="C48" s="6" t="s">
        <v>74</v>
      </c>
      <c r="D48" s="11">
        <v>354.3</v>
      </c>
      <c r="E48" s="11">
        <v>92.8</v>
      </c>
      <c r="F48" s="8">
        <v>9712.01</v>
      </c>
      <c r="G48" s="8">
        <v>108152.96</v>
      </c>
      <c r="H48" s="11">
        <v>352.5</v>
      </c>
      <c r="I48" s="8">
        <v>3549118.73</v>
      </c>
      <c r="J48" s="8">
        <v>-578694.1205905363</v>
      </c>
      <c r="K48" s="8">
        <v>2970424.6094094636</v>
      </c>
    </row>
    <row r="49" spans="1:11" ht="12.75">
      <c r="A49" s="5" t="s">
        <v>278</v>
      </c>
      <c r="B49" s="6" t="s">
        <v>72</v>
      </c>
      <c r="C49" s="6" t="s">
        <v>75</v>
      </c>
      <c r="D49" s="11">
        <v>298.5</v>
      </c>
      <c r="E49" s="11">
        <v>79.7</v>
      </c>
      <c r="F49" s="8">
        <v>10240.25</v>
      </c>
      <c r="G49" s="8">
        <v>97937.73</v>
      </c>
      <c r="H49" s="11">
        <v>275</v>
      </c>
      <c r="I49" s="8">
        <v>3154651.62</v>
      </c>
      <c r="J49" s="8">
        <v>-514375.1122142399</v>
      </c>
      <c r="K49" s="8">
        <v>2640276.5077857603</v>
      </c>
    </row>
    <row r="50" spans="1:11" ht="12.75">
      <c r="A50" s="5" t="s">
        <v>279</v>
      </c>
      <c r="B50" s="6" t="s">
        <v>72</v>
      </c>
      <c r="C50" s="6" t="s">
        <v>72</v>
      </c>
      <c r="D50" s="11">
        <v>214.3</v>
      </c>
      <c r="E50" s="11">
        <v>53.4</v>
      </c>
      <c r="F50" s="8">
        <v>12095.64</v>
      </c>
      <c r="G50" s="8">
        <v>77508.85</v>
      </c>
      <c r="H50" s="11">
        <v>189</v>
      </c>
      <c r="I50" s="8">
        <v>2669604.1</v>
      </c>
      <c r="J50" s="8">
        <v>-435286.7048137299</v>
      </c>
      <c r="K50" s="8">
        <v>2234317.39518627</v>
      </c>
    </row>
    <row r="51" spans="1:11" ht="12.75">
      <c r="A51" s="5" t="s">
        <v>280</v>
      </c>
      <c r="B51" s="6" t="s">
        <v>72</v>
      </c>
      <c r="C51" s="6" t="s">
        <v>76</v>
      </c>
      <c r="D51" s="11">
        <v>40.4</v>
      </c>
      <c r="E51" s="11">
        <v>16</v>
      </c>
      <c r="F51" s="8">
        <v>16139.43</v>
      </c>
      <c r="G51" s="8">
        <v>30987.71</v>
      </c>
      <c r="H51" s="11">
        <v>9.5</v>
      </c>
      <c r="I51" s="8">
        <v>683020.78</v>
      </c>
      <c r="J51" s="8">
        <v>-111368.52263805842</v>
      </c>
      <c r="K51" s="8">
        <v>571652.2573619416</v>
      </c>
    </row>
    <row r="52" spans="1:11" ht="12.75">
      <c r="A52" s="5" t="s">
        <v>281</v>
      </c>
      <c r="B52" s="6" t="s">
        <v>77</v>
      </c>
      <c r="C52" s="6" t="s">
        <v>78</v>
      </c>
      <c r="D52" s="11">
        <v>567.5</v>
      </c>
      <c r="E52" s="11">
        <v>222.6</v>
      </c>
      <c r="F52" s="8">
        <v>8290.02</v>
      </c>
      <c r="G52" s="8">
        <v>224451.29</v>
      </c>
      <c r="H52" s="11">
        <v>526</v>
      </c>
      <c r="I52" s="8">
        <v>4929037.48</v>
      </c>
      <c r="J52" s="8">
        <v>-803693.882015154</v>
      </c>
      <c r="K52" s="8">
        <v>4125343.5979848467</v>
      </c>
    </row>
    <row r="53" spans="1:11" ht="12.75">
      <c r="A53" s="5" t="s">
        <v>282</v>
      </c>
      <c r="B53" s="6" t="s">
        <v>77</v>
      </c>
      <c r="C53" s="6" t="s">
        <v>79</v>
      </c>
      <c r="D53" s="11">
        <v>10396.9</v>
      </c>
      <c r="E53" s="11">
        <v>6507.3</v>
      </c>
      <c r="F53" s="8">
        <v>7116.7</v>
      </c>
      <c r="G53" s="8">
        <v>7068901.96</v>
      </c>
      <c r="H53" s="11">
        <v>10186.5</v>
      </c>
      <c r="I53" s="8">
        <v>81060553.64</v>
      </c>
      <c r="J53" s="8">
        <v>-13217158.785578806</v>
      </c>
      <c r="K53" s="8">
        <v>67843394.8544212</v>
      </c>
    </row>
    <row r="54" spans="1:11" ht="12.75">
      <c r="A54" s="5" t="s">
        <v>283</v>
      </c>
      <c r="B54" s="6" t="s">
        <v>77</v>
      </c>
      <c r="C54" s="6" t="s">
        <v>80</v>
      </c>
      <c r="D54" s="11">
        <v>8664.5</v>
      </c>
      <c r="E54" s="11">
        <v>2997</v>
      </c>
      <c r="F54" s="8">
        <v>6954.83</v>
      </c>
      <c r="G54" s="8">
        <v>2501234.88</v>
      </c>
      <c r="H54" s="11">
        <v>8507.5</v>
      </c>
      <c r="I54" s="8">
        <v>63465013.63</v>
      </c>
      <c r="J54" s="8">
        <v>-10348154.864596274</v>
      </c>
      <c r="K54" s="8">
        <v>53116858.76540373</v>
      </c>
    </row>
    <row r="55" spans="1:11" ht="12.75">
      <c r="A55" s="5" t="s">
        <v>284</v>
      </c>
      <c r="B55" s="6" t="s">
        <v>77</v>
      </c>
      <c r="C55" s="6" t="s">
        <v>81</v>
      </c>
      <c r="D55" s="11">
        <v>7322.3</v>
      </c>
      <c r="E55" s="11">
        <v>2581.5</v>
      </c>
      <c r="F55" s="8">
        <v>7006.78</v>
      </c>
      <c r="G55" s="8">
        <v>2170561.37</v>
      </c>
      <c r="H55" s="11">
        <v>7125</v>
      </c>
      <c r="I55" s="8">
        <v>53634602.71</v>
      </c>
      <c r="J55" s="8">
        <v>-8745277.802663492</v>
      </c>
      <c r="K55" s="8">
        <v>44889324.90733651</v>
      </c>
    </row>
    <row r="56" spans="1:11" ht="12.75">
      <c r="A56" s="5" t="s">
        <v>285</v>
      </c>
      <c r="B56" s="6" t="s">
        <v>77</v>
      </c>
      <c r="C56" s="6" t="s">
        <v>82</v>
      </c>
      <c r="D56" s="11">
        <v>30280</v>
      </c>
      <c r="E56" s="11">
        <v>14297.2</v>
      </c>
      <c r="F56" s="8">
        <v>7133.07</v>
      </c>
      <c r="G56" s="8">
        <v>13022406.86</v>
      </c>
      <c r="H56" s="11">
        <v>29356</v>
      </c>
      <c r="I56" s="8">
        <v>228994864.12</v>
      </c>
      <c r="J56" s="8">
        <v>-37338277.91995923</v>
      </c>
      <c r="K56" s="8">
        <v>191656586.20004076</v>
      </c>
    </row>
    <row r="57" spans="1:11" ht="12.75">
      <c r="A57" s="5" t="s">
        <v>286</v>
      </c>
      <c r="B57" s="6" t="s">
        <v>77</v>
      </c>
      <c r="C57" s="6" t="s">
        <v>83</v>
      </c>
      <c r="D57" s="11">
        <v>4380.5</v>
      </c>
      <c r="E57" s="11">
        <v>607.2</v>
      </c>
      <c r="F57" s="8">
        <v>7104.73</v>
      </c>
      <c r="G57" s="8">
        <v>517679.07</v>
      </c>
      <c r="H57" s="11">
        <v>4330</v>
      </c>
      <c r="I57" s="8">
        <v>32086417.82</v>
      </c>
      <c r="J57" s="8">
        <v>-5231783.649921853</v>
      </c>
      <c r="K57" s="8">
        <v>26854634.170078147</v>
      </c>
    </row>
    <row r="58" spans="1:11" ht="12.75">
      <c r="A58" s="5" t="s">
        <v>287</v>
      </c>
      <c r="B58" s="6" t="s">
        <v>77</v>
      </c>
      <c r="C58" s="6" t="s">
        <v>84</v>
      </c>
      <c r="D58" s="11">
        <v>1429.7</v>
      </c>
      <c r="E58" s="11">
        <v>361.6</v>
      </c>
      <c r="F58" s="8">
        <v>7564.06</v>
      </c>
      <c r="G58" s="8">
        <v>328219.82</v>
      </c>
      <c r="H58" s="11">
        <v>1418</v>
      </c>
      <c r="I58" s="8">
        <v>11142560.510000002</v>
      </c>
      <c r="J58" s="8">
        <v>-1816826.8649218415</v>
      </c>
      <c r="K58" s="8">
        <v>9325733.64507816</v>
      </c>
    </row>
    <row r="59" spans="1:11" ht="12.75">
      <c r="A59" s="5" t="s">
        <v>288</v>
      </c>
      <c r="B59" s="6" t="s">
        <v>77</v>
      </c>
      <c r="C59" s="6" t="s">
        <v>85</v>
      </c>
      <c r="D59" s="11">
        <v>22720.9</v>
      </c>
      <c r="E59" s="11">
        <v>2414.3</v>
      </c>
      <c r="F59" s="8">
        <v>7178.99</v>
      </c>
      <c r="G59" s="8">
        <v>2079867.33</v>
      </c>
      <c r="H59" s="11">
        <v>22829</v>
      </c>
      <c r="I59" s="8">
        <v>166417528.56</v>
      </c>
      <c r="J59" s="8">
        <v>-27134861.543749947</v>
      </c>
      <c r="K59" s="8">
        <v>139282667.01625004</v>
      </c>
    </row>
    <row r="60" spans="1:11" ht="12.75">
      <c r="A60" s="5" t="s">
        <v>289</v>
      </c>
      <c r="B60" s="6" t="s">
        <v>77</v>
      </c>
      <c r="C60" s="6" t="s">
        <v>86</v>
      </c>
      <c r="D60" s="11">
        <v>951.7</v>
      </c>
      <c r="E60" s="11">
        <v>494</v>
      </c>
      <c r="F60" s="8">
        <v>7715.81</v>
      </c>
      <c r="G60" s="8">
        <v>520224.61</v>
      </c>
      <c r="H60" s="11">
        <v>900</v>
      </c>
      <c r="I60" s="8">
        <v>7863357.91</v>
      </c>
      <c r="J60" s="8">
        <v>-1282143.3535462723</v>
      </c>
      <c r="K60" s="8">
        <v>6581214.556453728</v>
      </c>
    </row>
    <row r="61" spans="1:11" ht="12.75">
      <c r="A61" s="5" t="s">
        <v>290</v>
      </c>
      <c r="B61" s="6" t="s">
        <v>77</v>
      </c>
      <c r="C61" s="6" t="s">
        <v>87</v>
      </c>
      <c r="D61" s="11">
        <v>643</v>
      </c>
      <c r="E61" s="11">
        <v>135.5</v>
      </c>
      <c r="F61" s="8">
        <v>8198.59</v>
      </c>
      <c r="G61" s="8">
        <v>133308.99</v>
      </c>
      <c r="H61" s="11">
        <v>615.5</v>
      </c>
      <c r="I61" s="8">
        <v>5404999.17</v>
      </c>
      <c r="J61" s="8">
        <v>-881300.8184360539</v>
      </c>
      <c r="K61" s="8">
        <v>4523698.351563946</v>
      </c>
    </row>
    <row r="62" spans="1:11" ht="12.75">
      <c r="A62" s="5" t="s">
        <v>291</v>
      </c>
      <c r="B62" s="6" t="s">
        <v>77</v>
      </c>
      <c r="C62" s="6" t="s">
        <v>88</v>
      </c>
      <c r="D62" s="11">
        <v>225</v>
      </c>
      <c r="E62" s="11">
        <v>126.1</v>
      </c>
      <c r="F62" s="8">
        <v>11592.52</v>
      </c>
      <c r="G62" s="8">
        <v>175417.94</v>
      </c>
      <c r="H62" s="11">
        <v>206</v>
      </c>
      <c r="I62" s="8">
        <v>2783733.84</v>
      </c>
      <c r="J62" s="8">
        <v>-453895.8905150283</v>
      </c>
      <c r="K62" s="8">
        <v>2329837.9494849714</v>
      </c>
    </row>
    <row r="63" spans="1:11" ht="12.75">
      <c r="A63" s="5" t="s">
        <v>292</v>
      </c>
      <c r="B63" s="6" t="s">
        <v>77</v>
      </c>
      <c r="C63" s="6" t="s">
        <v>89</v>
      </c>
      <c r="D63" s="11">
        <v>5766.1</v>
      </c>
      <c r="E63" s="11">
        <v>451.2</v>
      </c>
      <c r="F63" s="8">
        <v>7213.97</v>
      </c>
      <c r="G63" s="8">
        <v>390593.24</v>
      </c>
      <c r="H63" s="11">
        <v>5736.5</v>
      </c>
      <c r="I63" s="8">
        <v>42235702.26</v>
      </c>
      <c r="J63" s="8">
        <v>-6886653.965750653</v>
      </c>
      <c r="K63" s="8">
        <v>35349048.29424934</v>
      </c>
    </row>
    <row r="64" spans="1:11" ht="12.75">
      <c r="A64" s="5" t="s">
        <v>293</v>
      </c>
      <c r="B64" s="6" t="s">
        <v>77</v>
      </c>
      <c r="C64" s="6" t="s">
        <v>90</v>
      </c>
      <c r="D64" s="11">
        <v>14572.9</v>
      </c>
      <c r="E64" s="11">
        <v>2401.4</v>
      </c>
      <c r="F64" s="8">
        <v>7121.29</v>
      </c>
      <c r="G64" s="8">
        <v>2052127.67</v>
      </c>
      <c r="H64" s="11">
        <v>14539</v>
      </c>
      <c r="I64" s="8">
        <v>106628858.32</v>
      </c>
      <c r="J64" s="8">
        <v>-17386145.15019769</v>
      </c>
      <c r="K64" s="8">
        <v>89242713.16980231</v>
      </c>
    </row>
    <row r="65" spans="1:11" ht="12.75">
      <c r="A65" s="5" t="s">
        <v>294</v>
      </c>
      <c r="B65" s="6" t="s">
        <v>77</v>
      </c>
      <c r="C65" s="6" t="s">
        <v>91</v>
      </c>
      <c r="D65" s="11">
        <v>177.39999999999998</v>
      </c>
      <c r="E65" s="11">
        <v>45.4</v>
      </c>
      <c r="F65" s="8">
        <v>12664.03</v>
      </c>
      <c r="G65" s="8">
        <v>68993.65</v>
      </c>
      <c r="H65" s="11">
        <v>174.5</v>
      </c>
      <c r="I65" s="8">
        <v>2228513.59</v>
      </c>
      <c r="J65" s="8">
        <v>-363365.6156070915</v>
      </c>
      <c r="K65" s="8">
        <v>1865147.9743929084</v>
      </c>
    </row>
    <row r="66" spans="1:11" ht="12.75">
      <c r="A66" s="5" t="s">
        <v>295</v>
      </c>
      <c r="B66" s="6" t="s">
        <v>77</v>
      </c>
      <c r="C66" s="6" t="s">
        <v>92</v>
      </c>
      <c r="D66" s="11">
        <v>292</v>
      </c>
      <c r="E66" s="11">
        <v>130.5</v>
      </c>
      <c r="F66" s="8">
        <v>10053.27</v>
      </c>
      <c r="G66" s="8">
        <v>157434.28</v>
      </c>
      <c r="H66" s="11">
        <v>233</v>
      </c>
      <c r="I66" s="8">
        <v>3092990.46</v>
      </c>
      <c r="J66" s="8">
        <v>-504321.0809249591</v>
      </c>
      <c r="K66" s="8">
        <v>2588669.379075041</v>
      </c>
    </row>
    <row r="67" spans="1:11" ht="12.75">
      <c r="A67" s="5" t="s">
        <v>296</v>
      </c>
      <c r="B67" s="6" t="s">
        <v>93</v>
      </c>
      <c r="C67" s="6" t="s">
        <v>94</v>
      </c>
      <c r="D67" s="11">
        <v>3735.1000000000004</v>
      </c>
      <c r="E67" s="11">
        <v>1577</v>
      </c>
      <c r="F67" s="8">
        <v>6838.54</v>
      </c>
      <c r="G67" s="8">
        <v>1338298.56</v>
      </c>
      <c r="H67" s="11">
        <v>3473.5</v>
      </c>
      <c r="I67" s="8">
        <v>27358972.53</v>
      </c>
      <c r="J67" s="8">
        <v>-4460959.960195242</v>
      </c>
      <c r="K67" s="8">
        <v>22898012.569804758</v>
      </c>
    </row>
    <row r="68" spans="1:11" ht="12.75">
      <c r="A68" s="5" t="s">
        <v>297</v>
      </c>
      <c r="B68" s="6" t="s">
        <v>93</v>
      </c>
      <c r="C68" s="6" t="s">
        <v>95</v>
      </c>
      <c r="D68" s="11">
        <v>1595.8999999999999</v>
      </c>
      <c r="E68" s="11">
        <v>637.1</v>
      </c>
      <c r="F68" s="8">
        <v>7108.66</v>
      </c>
      <c r="G68" s="8">
        <v>553229.46</v>
      </c>
      <c r="H68" s="11">
        <v>1479</v>
      </c>
      <c r="I68" s="8">
        <v>11897936.67</v>
      </c>
      <c r="J68" s="8">
        <v>-1939993.1424913313</v>
      </c>
      <c r="K68" s="8">
        <v>9957943.527508669</v>
      </c>
    </row>
    <row r="69" spans="1:11" ht="12.75">
      <c r="A69" s="5" t="s">
        <v>298</v>
      </c>
      <c r="B69" s="6" t="s">
        <v>93</v>
      </c>
      <c r="C69" s="6" t="s">
        <v>96</v>
      </c>
      <c r="D69" s="11">
        <v>207.6</v>
      </c>
      <c r="E69" s="11">
        <v>88</v>
      </c>
      <c r="F69" s="8">
        <v>11584.13</v>
      </c>
      <c r="G69" s="8">
        <v>122328.44</v>
      </c>
      <c r="H69" s="11">
        <v>201</v>
      </c>
      <c r="I69" s="8">
        <v>2527194.3200000003</v>
      </c>
      <c r="J69" s="8">
        <v>-412066.3764251692</v>
      </c>
      <c r="K69" s="8">
        <v>2115127.943574831</v>
      </c>
    </row>
    <row r="70" spans="1:11" ht="12.75">
      <c r="A70" s="5" t="s">
        <v>299</v>
      </c>
      <c r="B70" s="6" t="s">
        <v>97</v>
      </c>
      <c r="C70" s="6" t="s">
        <v>98</v>
      </c>
      <c r="D70" s="11">
        <v>5440.5</v>
      </c>
      <c r="E70" s="11">
        <v>2077.3</v>
      </c>
      <c r="F70" s="8">
        <v>7634.8</v>
      </c>
      <c r="G70" s="8">
        <v>1908760.48</v>
      </c>
      <c r="H70" s="11">
        <v>5236.5</v>
      </c>
      <c r="I70" s="8">
        <v>43445893.440000005</v>
      </c>
      <c r="J70" s="8">
        <v>-7083979.153757685</v>
      </c>
      <c r="K70" s="8">
        <v>36361914.28624232</v>
      </c>
    </row>
    <row r="71" spans="1:11" ht="12.75">
      <c r="A71" s="5" t="s">
        <v>300</v>
      </c>
      <c r="B71" s="6" t="s">
        <v>97</v>
      </c>
      <c r="C71" s="6" t="s">
        <v>99</v>
      </c>
      <c r="D71" s="11">
        <v>4527.1</v>
      </c>
      <c r="E71" s="11">
        <v>1819.5</v>
      </c>
      <c r="F71" s="8">
        <v>7084.56</v>
      </c>
      <c r="G71" s="8">
        <v>1562708.86</v>
      </c>
      <c r="H71" s="11">
        <v>4368</v>
      </c>
      <c r="I71" s="8">
        <v>33635232.43</v>
      </c>
      <c r="J71" s="8">
        <v>-5484322.372032095</v>
      </c>
      <c r="K71" s="8">
        <v>28150910.057967905</v>
      </c>
    </row>
    <row r="72" spans="1:11" ht="12.75">
      <c r="A72" s="5" t="s">
        <v>301</v>
      </c>
      <c r="B72" s="6" t="s">
        <v>97</v>
      </c>
      <c r="C72" s="6" t="s">
        <v>100</v>
      </c>
      <c r="D72" s="11">
        <v>1117.5</v>
      </c>
      <c r="E72" s="11">
        <v>415</v>
      </c>
      <c r="F72" s="8">
        <v>7688.71</v>
      </c>
      <c r="G72" s="8">
        <v>388252.37</v>
      </c>
      <c r="H72" s="11">
        <v>979</v>
      </c>
      <c r="I72" s="8">
        <v>8980386.75</v>
      </c>
      <c r="J72" s="8">
        <v>-1464278.1513410101</v>
      </c>
      <c r="K72" s="8">
        <v>7516108.59865899</v>
      </c>
    </row>
    <row r="73" spans="1:11" ht="12.75">
      <c r="A73" s="5" t="s">
        <v>302</v>
      </c>
      <c r="B73" s="6" t="s">
        <v>101</v>
      </c>
      <c r="C73" s="6" t="s">
        <v>101</v>
      </c>
      <c r="D73" s="11">
        <v>336.6</v>
      </c>
      <c r="E73" s="11">
        <v>71.2</v>
      </c>
      <c r="F73" s="8">
        <v>10051.75</v>
      </c>
      <c r="G73" s="8">
        <v>85882.16</v>
      </c>
      <c r="H73" s="11">
        <v>326</v>
      </c>
      <c r="I73" s="8">
        <v>3469301.56</v>
      </c>
      <c r="J73" s="8">
        <v>-565679.6991200054</v>
      </c>
      <c r="K73" s="8">
        <v>2903621.860879995</v>
      </c>
    </row>
    <row r="74" spans="1:11" ht="12.75">
      <c r="A74" s="5" t="s">
        <v>303</v>
      </c>
      <c r="B74" s="6" t="s">
        <v>102</v>
      </c>
      <c r="C74" s="6" t="s">
        <v>103</v>
      </c>
      <c r="D74" s="11">
        <v>437.8</v>
      </c>
      <c r="E74" s="11">
        <v>135.4</v>
      </c>
      <c r="F74" s="8">
        <v>8874.26</v>
      </c>
      <c r="G74" s="8">
        <v>144188.95</v>
      </c>
      <c r="H74" s="11">
        <v>418</v>
      </c>
      <c r="I74" s="8">
        <v>4029339.25</v>
      </c>
      <c r="J74" s="8">
        <v>-521469.95000000007</v>
      </c>
      <c r="K74" s="8">
        <v>3507869.3</v>
      </c>
    </row>
    <row r="75" spans="1:11" ht="12.75">
      <c r="A75" s="5" t="s">
        <v>304</v>
      </c>
      <c r="B75" s="6" t="s">
        <v>102</v>
      </c>
      <c r="C75" s="6" t="s">
        <v>104</v>
      </c>
      <c r="D75" s="11">
        <v>1266.5</v>
      </c>
      <c r="E75" s="11">
        <v>260.9</v>
      </c>
      <c r="F75" s="8">
        <v>7513.24</v>
      </c>
      <c r="G75" s="8">
        <v>235224.52</v>
      </c>
      <c r="H75" s="11">
        <v>1137</v>
      </c>
      <c r="I75" s="8">
        <v>9750743.129999999</v>
      </c>
      <c r="J75" s="8">
        <v>-1589886.9973052612</v>
      </c>
      <c r="K75" s="8">
        <v>8160856.132694738</v>
      </c>
    </row>
    <row r="76" spans="1:11" ht="12.75">
      <c r="A76" s="5" t="s">
        <v>305</v>
      </c>
      <c r="B76" s="6" t="s">
        <v>105</v>
      </c>
      <c r="C76" s="6" t="s">
        <v>105</v>
      </c>
      <c r="D76" s="11">
        <v>1728.4</v>
      </c>
      <c r="E76" s="11">
        <v>359.5</v>
      </c>
      <c r="F76" s="8">
        <v>7508.91</v>
      </c>
      <c r="G76" s="8">
        <v>323934.38</v>
      </c>
      <c r="H76" s="11">
        <v>1690</v>
      </c>
      <c r="I76" s="8">
        <v>13302334.520000001</v>
      </c>
      <c r="J76" s="8">
        <v>-2168984.2922929022</v>
      </c>
      <c r="K76" s="8">
        <v>11133350.2277071</v>
      </c>
    </row>
    <row r="77" spans="1:11" ht="12.75">
      <c r="A77" s="5" t="s">
        <v>306</v>
      </c>
      <c r="B77" s="6" t="s">
        <v>106</v>
      </c>
      <c r="C77" s="6" t="s">
        <v>106</v>
      </c>
      <c r="D77" s="11">
        <v>80</v>
      </c>
      <c r="E77" s="11">
        <v>12.1</v>
      </c>
      <c r="F77" s="8">
        <v>15637.83</v>
      </c>
      <c r="G77" s="8">
        <v>22706.12</v>
      </c>
      <c r="H77" s="11">
        <v>67</v>
      </c>
      <c r="I77" s="8">
        <v>1273732.16</v>
      </c>
      <c r="J77" s="8">
        <v>-207685.7294089691</v>
      </c>
      <c r="K77" s="8">
        <v>1066046.4305910307</v>
      </c>
    </row>
    <row r="78" spans="1:11" ht="12.75">
      <c r="A78" s="5" t="s">
        <v>307</v>
      </c>
      <c r="B78" s="6" t="s">
        <v>107</v>
      </c>
      <c r="C78" s="6" t="s">
        <v>107</v>
      </c>
      <c r="D78" s="11">
        <v>547.3000000000001</v>
      </c>
      <c r="E78" s="11">
        <v>335.1</v>
      </c>
      <c r="F78" s="8">
        <v>7614.61</v>
      </c>
      <c r="G78" s="8">
        <v>433820.1</v>
      </c>
      <c r="H78" s="11">
        <v>464</v>
      </c>
      <c r="I78" s="8">
        <v>4600177.88</v>
      </c>
      <c r="J78" s="8">
        <v>-750072.3687614241</v>
      </c>
      <c r="K78" s="8">
        <v>3850105.511238576</v>
      </c>
    </row>
    <row r="79" spans="1:11" ht="12.75">
      <c r="A79" s="5" t="s">
        <v>308</v>
      </c>
      <c r="B79" s="6" t="s">
        <v>107</v>
      </c>
      <c r="C79" s="6" t="s">
        <v>108</v>
      </c>
      <c r="D79" s="11">
        <v>223.29999999999998</v>
      </c>
      <c r="E79" s="11">
        <v>81.6</v>
      </c>
      <c r="F79" s="8">
        <v>10726.77</v>
      </c>
      <c r="G79" s="8">
        <v>105036.5</v>
      </c>
      <c r="H79" s="11">
        <v>208</v>
      </c>
      <c r="I79" s="8">
        <v>2500323.47</v>
      </c>
      <c r="J79" s="8">
        <v>-407685.0062616891</v>
      </c>
      <c r="K79" s="8">
        <v>2092638.463738311</v>
      </c>
    </row>
    <row r="80" spans="1:11" ht="12.75">
      <c r="A80" s="5" t="s">
        <v>309</v>
      </c>
      <c r="B80" s="6" t="s">
        <v>109</v>
      </c>
      <c r="C80" s="6" t="s">
        <v>110</v>
      </c>
      <c r="D80" s="11">
        <v>187.9</v>
      </c>
      <c r="E80" s="11">
        <v>82.6</v>
      </c>
      <c r="F80" s="8">
        <v>12386.38</v>
      </c>
      <c r="G80" s="8">
        <v>122773.76</v>
      </c>
      <c r="H80" s="11">
        <v>177</v>
      </c>
      <c r="I80" s="8">
        <v>2450173.8</v>
      </c>
      <c r="J80" s="8">
        <v>-399507.95686256804</v>
      </c>
      <c r="K80" s="8">
        <v>2050665.843137432</v>
      </c>
    </row>
    <row r="81" spans="1:11" ht="12.75">
      <c r="A81" s="9" t="s">
        <v>310</v>
      </c>
      <c r="B81" s="6" t="s">
        <v>111</v>
      </c>
      <c r="C81" s="6" t="s">
        <v>111</v>
      </c>
      <c r="D81" s="11">
        <v>80817.20000000001</v>
      </c>
      <c r="E81" s="11">
        <v>23058.6</v>
      </c>
      <c r="F81" s="8">
        <v>7280.09</v>
      </c>
      <c r="G81" s="8">
        <v>20144250.74</v>
      </c>
      <c r="H81" s="11">
        <v>79486</v>
      </c>
      <c r="I81" s="8">
        <v>608447739.67</v>
      </c>
      <c r="J81" s="8">
        <v>-99209171.74659586</v>
      </c>
      <c r="K81" s="8">
        <v>509238567.9234041</v>
      </c>
    </row>
    <row r="82" spans="1:11" ht="12.75">
      <c r="A82" s="5" t="s">
        <v>311</v>
      </c>
      <c r="B82" s="6" t="s">
        <v>74</v>
      </c>
      <c r="C82" s="6" t="s">
        <v>112</v>
      </c>
      <c r="D82" s="11">
        <v>172.5</v>
      </c>
      <c r="E82" s="11">
        <v>51</v>
      </c>
      <c r="F82" s="8">
        <v>11863.3</v>
      </c>
      <c r="G82" s="8">
        <v>72603.42</v>
      </c>
      <c r="H82" s="11">
        <v>153</v>
      </c>
      <c r="I82" s="8">
        <v>2119023.26</v>
      </c>
      <c r="J82" s="8">
        <v>-345512.89918570605</v>
      </c>
      <c r="K82" s="8">
        <v>1773510.3608142938</v>
      </c>
    </row>
    <row r="83" spans="1:11" ht="12.75">
      <c r="A83" s="5" t="s">
        <v>312</v>
      </c>
      <c r="B83" s="6" t="s">
        <v>74</v>
      </c>
      <c r="C83" s="6" t="s">
        <v>113</v>
      </c>
      <c r="D83" s="11">
        <v>77.5</v>
      </c>
      <c r="E83" s="11">
        <v>30.2</v>
      </c>
      <c r="F83" s="8">
        <v>13835</v>
      </c>
      <c r="G83" s="8">
        <v>50138.03</v>
      </c>
      <c r="H83" s="11">
        <v>70</v>
      </c>
      <c r="I83" s="8">
        <v>1122350.32</v>
      </c>
      <c r="J83" s="8">
        <v>-183002.48056984754</v>
      </c>
      <c r="K83" s="8">
        <v>939347.8394301526</v>
      </c>
    </row>
    <row r="84" spans="1:11" ht="12.75">
      <c r="A84" s="5" t="s">
        <v>313</v>
      </c>
      <c r="B84" s="6" t="s">
        <v>55</v>
      </c>
      <c r="C84" s="6" t="s">
        <v>114</v>
      </c>
      <c r="D84" s="11">
        <v>148.5</v>
      </c>
      <c r="E84" s="11">
        <v>46.5</v>
      </c>
      <c r="F84" s="8">
        <v>12530.23</v>
      </c>
      <c r="G84" s="8">
        <v>69918.7</v>
      </c>
      <c r="H84" s="11">
        <v>142</v>
      </c>
      <c r="I84" s="8">
        <v>1930658.19</v>
      </c>
      <c r="J84" s="8">
        <v>-314799.42724344035</v>
      </c>
      <c r="K84" s="8">
        <v>1615858.7627565595</v>
      </c>
    </row>
    <row r="85" spans="1:11" ht="12.75">
      <c r="A85" s="5" t="s">
        <v>314</v>
      </c>
      <c r="B85" s="6" t="s">
        <v>55</v>
      </c>
      <c r="C85" s="6" t="s">
        <v>115</v>
      </c>
      <c r="D85" s="11">
        <v>123.7</v>
      </c>
      <c r="E85" s="11">
        <v>44.6</v>
      </c>
      <c r="F85" s="8">
        <v>12727.85</v>
      </c>
      <c r="G85" s="8">
        <v>68119.44</v>
      </c>
      <c r="H85" s="11">
        <v>119.5</v>
      </c>
      <c r="I85" s="8">
        <v>1642554.15</v>
      </c>
      <c r="J85" s="8">
        <v>-267823.2264595402</v>
      </c>
      <c r="K85" s="8">
        <v>1374730.9235404597</v>
      </c>
    </row>
    <row r="86" spans="1:11" ht="12.75">
      <c r="A86" s="5" t="s">
        <v>315</v>
      </c>
      <c r="B86" s="6" t="s">
        <v>55</v>
      </c>
      <c r="C86" s="6" t="s">
        <v>116</v>
      </c>
      <c r="D86" s="11">
        <v>170.9</v>
      </c>
      <c r="E86" s="11">
        <v>54.9</v>
      </c>
      <c r="F86" s="8">
        <v>12018.99</v>
      </c>
      <c r="G86" s="8">
        <v>79181.12</v>
      </c>
      <c r="H86" s="11">
        <v>147</v>
      </c>
      <c r="I86" s="8">
        <v>2133226.75</v>
      </c>
      <c r="J86" s="8">
        <v>-347828.81949724397</v>
      </c>
      <c r="K86" s="8">
        <v>1785397.930502756</v>
      </c>
    </row>
    <row r="87" spans="1:11" ht="12.75">
      <c r="A87" s="5" t="s">
        <v>316</v>
      </c>
      <c r="B87" s="6" t="s">
        <v>55</v>
      </c>
      <c r="C87" s="6" t="s">
        <v>117</v>
      </c>
      <c r="D87" s="11">
        <v>121.8</v>
      </c>
      <c r="E87" s="11">
        <v>66.8</v>
      </c>
      <c r="F87" s="8">
        <v>13159.83</v>
      </c>
      <c r="G87" s="8">
        <v>105489.24</v>
      </c>
      <c r="H87" s="11">
        <v>115.5</v>
      </c>
      <c r="I87" s="8">
        <v>1708357.1199999999</v>
      </c>
      <c r="J87" s="8">
        <v>-278552.59190299927</v>
      </c>
      <c r="K87" s="8">
        <v>1429804.5280970007</v>
      </c>
    </row>
    <row r="88" spans="1:11" ht="12.75">
      <c r="A88" s="5" t="s">
        <v>317</v>
      </c>
      <c r="B88" s="6" t="s">
        <v>55</v>
      </c>
      <c r="C88" s="6" t="s">
        <v>118</v>
      </c>
      <c r="D88" s="11">
        <v>731</v>
      </c>
      <c r="E88" s="11">
        <v>317.8</v>
      </c>
      <c r="F88" s="8">
        <v>7341.65</v>
      </c>
      <c r="G88" s="8">
        <v>290809.88</v>
      </c>
      <c r="H88" s="11">
        <v>691.5</v>
      </c>
      <c r="I88" s="8">
        <v>5657553.53</v>
      </c>
      <c r="J88" s="8">
        <v>-922480.5406093681</v>
      </c>
      <c r="K88" s="8">
        <v>4735072.989390632</v>
      </c>
    </row>
    <row r="89" spans="1:11" ht="12.75">
      <c r="A89" s="5" t="s">
        <v>318</v>
      </c>
      <c r="B89" s="6" t="s">
        <v>119</v>
      </c>
      <c r="C89" s="6" t="s">
        <v>119</v>
      </c>
      <c r="D89" s="11">
        <v>1077.1</v>
      </c>
      <c r="E89" s="11">
        <v>632.4</v>
      </c>
      <c r="F89" s="8">
        <v>7558.56</v>
      </c>
      <c r="G89" s="8">
        <v>717828.83</v>
      </c>
      <c r="H89" s="11">
        <v>1010</v>
      </c>
      <c r="I89" s="8">
        <v>8859151.53</v>
      </c>
      <c r="J89" s="8">
        <v>-1444510.396481341</v>
      </c>
      <c r="K89" s="8">
        <v>7414641.133518659</v>
      </c>
    </row>
    <row r="90" spans="1:11" ht="12.75">
      <c r="A90" s="5" t="s">
        <v>319</v>
      </c>
      <c r="B90" s="6" t="s">
        <v>120</v>
      </c>
      <c r="C90" s="6" t="s">
        <v>121</v>
      </c>
      <c r="D90" s="11">
        <v>4800.1</v>
      </c>
      <c r="E90" s="11">
        <v>1135.1</v>
      </c>
      <c r="F90" s="8">
        <v>7354.96</v>
      </c>
      <c r="G90" s="8">
        <v>1001833.36</v>
      </c>
      <c r="H90" s="11">
        <v>4653</v>
      </c>
      <c r="I90" s="8">
        <v>36303425.71</v>
      </c>
      <c r="J90" s="8">
        <v>-5919379.038545807</v>
      </c>
      <c r="K90" s="8">
        <v>30384046.671454195</v>
      </c>
    </row>
    <row r="91" spans="1:11" ht="12.75">
      <c r="A91" s="5" t="s">
        <v>320</v>
      </c>
      <c r="B91" s="6" t="s">
        <v>120</v>
      </c>
      <c r="C91" s="6" t="s">
        <v>122</v>
      </c>
      <c r="D91" s="11">
        <v>1325.4</v>
      </c>
      <c r="E91" s="11">
        <v>323</v>
      </c>
      <c r="F91" s="8">
        <v>7741.38</v>
      </c>
      <c r="G91" s="8">
        <v>300055.97</v>
      </c>
      <c r="H91" s="11">
        <v>1309.5</v>
      </c>
      <c r="I91" s="8">
        <v>10559093.120000001</v>
      </c>
      <c r="J91" s="8">
        <v>-1721690.8117672305</v>
      </c>
      <c r="K91" s="8">
        <v>8837402.308232771</v>
      </c>
    </row>
    <row r="92" spans="1:11" ht="12.75">
      <c r="A92" s="5" t="s">
        <v>321</v>
      </c>
      <c r="B92" s="6" t="s">
        <v>120</v>
      </c>
      <c r="C92" s="6" t="s">
        <v>123</v>
      </c>
      <c r="D92" s="11">
        <v>751</v>
      </c>
      <c r="E92" s="11">
        <v>339.5</v>
      </c>
      <c r="F92" s="8">
        <v>8155.13</v>
      </c>
      <c r="G92" s="8">
        <v>353494.82</v>
      </c>
      <c r="H92" s="11">
        <v>697.5</v>
      </c>
      <c r="I92" s="8">
        <v>6477999.25</v>
      </c>
      <c r="J92" s="8">
        <v>-1056256.5989909566</v>
      </c>
      <c r="K92" s="8">
        <v>5421742.651009044</v>
      </c>
    </row>
    <row r="93" spans="1:11" ht="12.75">
      <c r="A93" s="5" t="s">
        <v>322</v>
      </c>
      <c r="B93" s="6" t="s">
        <v>124</v>
      </c>
      <c r="C93" s="6" t="s">
        <v>125</v>
      </c>
      <c r="D93" s="11">
        <v>27277.1</v>
      </c>
      <c r="E93" s="11">
        <v>7118.4</v>
      </c>
      <c r="F93" s="8">
        <v>7010.53</v>
      </c>
      <c r="G93" s="8">
        <v>5988446.77</v>
      </c>
      <c r="H93" s="11">
        <v>27002.5</v>
      </c>
      <c r="I93" s="8">
        <v>199623899.82999998</v>
      </c>
      <c r="J93" s="8">
        <v>-32549256.85762424</v>
      </c>
      <c r="K93" s="8">
        <v>167074642.97237575</v>
      </c>
    </row>
    <row r="94" spans="1:11" ht="12.75">
      <c r="A94" s="5" t="s">
        <v>323</v>
      </c>
      <c r="B94" s="6" t="s">
        <v>124</v>
      </c>
      <c r="C94" s="6" t="s">
        <v>126</v>
      </c>
      <c r="D94" s="11">
        <v>14903.3</v>
      </c>
      <c r="E94" s="11">
        <v>4838.7</v>
      </c>
      <c r="F94" s="8">
        <v>6998.3</v>
      </c>
      <c r="G94" s="8">
        <v>4063522.84</v>
      </c>
      <c r="H94" s="11">
        <v>14871</v>
      </c>
      <c r="I94" s="8">
        <v>109153125.14999999</v>
      </c>
      <c r="J94" s="8">
        <v>-17797734.19087278</v>
      </c>
      <c r="K94" s="8">
        <v>91355390.95912722</v>
      </c>
    </row>
    <row r="95" spans="1:11" ht="12.75">
      <c r="A95" s="5" t="s">
        <v>324</v>
      </c>
      <c r="B95" s="6" t="s">
        <v>124</v>
      </c>
      <c r="C95" s="6" t="s">
        <v>127</v>
      </c>
      <c r="D95" s="11">
        <v>1105.8999999999999</v>
      </c>
      <c r="E95" s="11">
        <v>320.3</v>
      </c>
      <c r="F95" s="8">
        <v>7764.02</v>
      </c>
      <c r="G95" s="8">
        <v>298417.85</v>
      </c>
      <c r="H95" s="11">
        <v>1079</v>
      </c>
      <c r="I95" s="8">
        <v>8884646.93</v>
      </c>
      <c r="J95" s="8">
        <v>-1068334.2</v>
      </c>
      <c r="K95" s="8">
        <v>7816312.7299999995</v>
      </c>
    </row>
    <row r="96" spans="1:11" ht="12.75">
      <c r="A96" s="5" t="s">
        <v>325</v>
      </c>
      <c r="B96" s="6" t="s">
        <v>47</v>
      </c>
      <c r="C96" s="6" t="s">
        <v>128</v>
      </c>
      <c r="D96" s="11">
        <v>1376.2</v>
      </c>
      <c r="E96" s="11">
        <v>639.6</v>
      </c>
      <c r="F96" s="8">
        <v>7323.37</v>
      </c>
      <c r="G96" s="8">
        <v>645380.53</v>
      </c>
      <c r="H96" s="11">
        <v>1148.5</v>
      </c>
      <c r="I96" s="8">
        <v>10723527.04</v>
      </c>
      <c r="J96" s="8">
        <v>-1748502.2401720653</v>
      </c>
      <c r="K96" s="8">
        <v>8975024.799827933</v>
      </c>
    </row>
    <row r="97" spans="1:11" ht="12.75">
      <c r="A97" s="5" t="s">
        <v>326</v>
      </c>
      <c r="B97" s="6" t="s">
        <v>47</v>
      </c>
      <c r="C97" s="6" t="s">
        <v>129</v>
      </c>
      <c r="D97" s="11">
        <v>191.9</v>
      </c>
      <c r="E97" s="11">
        <v>61.5</v>
      </c>
      <c r="F97" s="8">
        <v>11856.33</v>
      </c>
      <c r="G97" s="8">
        <v>87499.73</v>
      </c>
      <c r="H97" s="11">
        <v>176</v>
      </c>
      <c r="I97" s="8">
        <v>2362729.71</v>
      </c>
      <c r="J97" s="8">
        <v>-385249.94392666675</v>
      </c>
      <c r="K97" s="8">
        <v>1977479.766073333</v>
      </c>
    </row>
    <row r="98" spans="1:11" ht="12.75">
      <c r="A98" s="9" t="s">
        <v>327</v>
      </c>
      <c r="B98" s="6" t="s">
        <v>47</v>
      </c>
      <c r="C98" s="6" t="s">
        <v>130</v>
      </c>
      <c r="D98" s="11">
        <v>364.6</v>
      </c>
      <c r="E98" s="11">
        <v>123.8</v>
      </c>
      <c r="F98" s="8">
        <v>8965.59</v>
      </c>
      <c r="G98" s="8">
        <v>133192.82</v>
      </c>
      <c r="H98" s="11">
        <v>357.5</v>
      </c>
      <c r="I98" s="8">
        <v>3402047.3299999996</v>
      </c>
      <c r="J98" s="8">
        <v>-554713.7015170332</v>
      </c>
      <c r="K98" s="8">
        <v>2847333.6284829667</v>
      </c>
    </row>
    <row r="99" spans="1:11" ht="12.75">
      <c r="A99" s="5" t="s">
        <v>328</v>
      </c>
      <c r="B99" s="6" t="s">
        <v>47</v>
      </c>
      <c r="C99" s="6" t="s">
        <v>131</v>
      </c>
      <c r="D99" s="11">
        <v>98.3</v>
      </c>
      <c r="E99" s="11">
        <v>56.5</v>
      </c>
      <c r="F99" s="8">
        <v>13674.53</v>
      </c>
      <c r="G99" s="8">
        <v>92713.3</v>
      </c>
      <c r="H99" s="11">
        <v>81</v>
      </c>
      <c r="I99" s="8">
        <v>1436919.42</v>
      </c>
      <c r="J99" s="8">
        <v>-234293.8862787392</v>
      </c>
      <c r="K99" s="8">
        <v>1202625.5337212607</v>
      </c>
    </row>
    <row r="100" spans="1:11" ht="12.75">
      <c r="A100" s="5" t="s">
        <v>329</v>
      </c>
      <c r="B100" s="6" t="s">
        <v>47</v>
      </c>
      <c r="C100" s="6" t="s">
        <v>132</v>
      </c>
      <c r="D100" s="11">
        <v>431.2</v>
      </c>
      <c r="E100" s="11">
        <v>57.8</v>
      </c>
      <c r="F100" s="8">
        <v>7590.16</v>
      </c>
      <c r="G100" s="8">
        <v>52645.37</v>
      </c>
      <c r="H100" s="11">
        <v>437.5</v>
      </c>
      <c r="I100" s="8">
        <v>3107858.46</v>
      </c>
      <c r="J100" s="8">
        <v>-506745.35152267455</v>
      </c>
      <c r="K100" s="8">
        <v>2601113.108477325</v>
      </c>
    </row>
    <row r="101" spans="1:11" ht="12.75">
      <c r="A101" s="5" t="s">
        <v>330</v>
      </c>
      <c r="B101" s="6" t="s">
        <v>47</v>
      </c>
      <c r="C101" s="6" t="s">
        <v>133</v>
      </c>
      <c r="D101" s="11">
        <v>53.800000000000004</v>
      </c>
      <c r="E101" s="11">
        <v>19</v>
      </c>
      <c r="F101" s="8">
        <v>14038.11</v>
      </c>
      <c r="G101" s="8">
        <v>32006.88</v>
      </c>
      <c r="H101" s="11">
        <v>45</v>
      </c>
      <c r="I101" s="8">
        <v>787256.9600000001</v>
      </c>
      <c r="J101" s="8">
        <v>-128364.53463645579</v>
      </c>
      <c r="K101" s="8">
        <v>658892.4253635443</v>
      </c>
    </row>
    <row r="102" spans="1:11" ht="12.75">
      <c r="A102" s="5" t="s">
        <v>331</v>
      </c>
      <c r="B102" s="6" t="s">
        <v>134</v>
      </c>
      <c r="C102" s="6" t="s">
        <v>135</v>
      </c>
      <c r="D102" s="11">
        <v>161.2</v>
      </c>
      <c r="E102" s="11">
        <v>51.4</v>
      </c>
      <c r="F102" s="8">
        <v>12589.22</v>
      </c>
      <c r="G102" s="8">
        <v>77650.28</v>
      </c>
      <c r="H102" s="11">
        <v>148.5</v>
      </c>
      <c r="I102" s="8">
        <v>2107031.78</v>
      </c>
      <c r="J102" s="8">
        <v>-343557.653531476</v>
      </c>
      <c r="K102" s="8">
        <v>1763474.1264685239</v>
      </c>
    </row>
    <row r="103" spans="1:11" ht="12.75">
      <c r="A103" s="5" t="s">
        <v>332</v>
      </c>
      <c r="B103" s="6" t="s">
        <v>134</v>
      </c>
      <c r="C103" s="6" t="s">
        <v>136</v>
      </c>
      <c r="D103" s="11">
        <v>444.4</v>
      </c>
      <c r="E103" s="11">
        <v>155.5</v>
      </c>
      <c r="F103" s="8">
        <v>8237.9</v>
      </c>
      <c r="G103" s="8">
        <v>153719.14</v>
      </c>
      <c r="H103" s="11">
        <v>432</v>
      </c>
      <c r="I103" s="8">
        <v>3814640.07</v>
      </c>
      <c r="J103" s="8">
        <v>-621988.1465273132</v>
      </c>
      <c r="K103" s="8">
        <v>3192651.9234726867</v>
      </c>
    </row>
    <row r="104" spans="1:11" ht="12.75">
      <c r="A104" s="5" t="s">
        <v>333</v>
      </c>
      <c r="B104" s="6" t="s">
        <v>134</v>
      </c>
      <c r="C104" s="6" t="s">
        <v>137</v>
      </c>
      <c r="D104" s="11">
        <v>133.9</v>
      </c>
      <c r="E104" s="11">
        <v>8</v>
      </c>
      <c r="F104" s="8">
        <v>12947.33</v>
      </c>
      <c r="G104" s="8">
        <v>12429.44</v>
      </c>
      <c r="H104" s="11">
        <v>115</v>
      </c>
      <c r="I104" s="8">
        <v>1214957.32</v>
      </c>
      <c r="J104" s="8">
        <v>-198102.32098164683</v>
      </c>
      <c r="K104" s="8">
        <v>1016854.9990183532</v>
      </c>
    </row>
    <row r="105" spans="1:11" ht="12.75">
      <c r="A105" s="5" t="s">
        <v>334</v>
      </c>
      <c r="B105" s="6" t="s">
        <v>138</v>
      </c>
      <c r="C105" s="6" t="s">
        <v>139</v>
      </c>
      <c r="D105" s="11">
        <v>2258.5</v>
      </c>
      <c r="E105" s="11">
        <v>900.7</v>
      </c>
      <c r="F105" s="8">
        <v>7011.76</v>
      </c>
      <c r="G105" s="8">
        <v>773334.91</v>
      </c>
      <c r="H105" s="11">
        <v>2072</v>
      </c>
      <c r="I105" s="8">
        <v>16609402.97</v>
      </c>
      <c r="J105" s="8">
        <v>-2708211.4114728393</v>
      </c>
      <c r="K105" s="8">
        <v>13901191.55852716</v>
      </c>
    </row>
    <row r="106" spans="1:11" ht="12.75">
      <c r="A106" s="5" t="s">
        <v>335</v>
      </c>
      <c r="B106" s="6" t="s">
        <v>138</v>
      </c>
      <c r="C106" s="6" t="s">
        <v>140</v>
      </c>
      <c r="D106" s="11">
        <v>190.8</v>
      </c>
      <c r="E106" s="11">
        <v>41.3</v>
      </c>
      <c r="F106" s="8">
        <v>11953.46</v>
      </c>
      <c r="G106" s="8">
        <v>59241.34</v>
      </c>
      <c r="H106" s="11">
        <v>184</v>
      </c>
      <c r="I106" s="8">
        <v>2339961.3699999996</v>
      </c>
      <c r="J106" s="8">
        <v>-381537.4999381822</v>
      </c>
      <c r="K106" s="8">
        <v>1958423.8700618176</v>
      </c>
    </row>
    <row r="107" spans="1:11" ht="12.75">
      <c r="A107" s="5" t="s">
        <v>336</v>
      </c>
      <c r="B107" s="6" t="s">
        <v>138</v>
      </c>
      <c r="C107" s="6" t="s">
        <v>141</v>
      </c>
      <c r="D107" s="11">
        <v>314.6</v>
      </c>
      <c r="E107" s="11">
        <v>80.2</v>
      </c>
      <c r="F107" s="8">
        <v>9712.58</v>
      </c>
      <c r="G107" s="8">
        <v>93473.83</v>
      </c>
      <c r="H107" s="11">
        <v>309</v>
      </c>
      <c r="I107" s="8">
        <v>3149050.0700000003</v>
      </c>
      <c r="J107" s="8">
        <v>-513461.76321191055</v>
      </c>
      <c r="K107" s="8">
        <v>2635588.3067880897</v>
      </c>
    </row>
    <row r="108" spans="1:11" ht="12.75">
      <c r="A108" s="5" t="s">
        <v>337</v>
      </c>
      <c r="B108" s="6" t="s">
        <v>138</v>
      </c>
      <c r="C108" s="6" t="s">
        <v>142</v>
      </c>
      <c r="D108" s="11">
        <v>183.4</v>
      </c>
      <c r="E108" s="11">
        <v>54.7</v>
      </c>
      <c r="F108" s="8">
        <v>12229.19</v>
      </c>
      <c r="G108" s="8">
        <v>80272.43</v>
      </c>
      <c r="H108" s="11">
        <v>177.5</v>
      </c>
      <c r="I108" s="8">
        <v>2323106.72</v>
      </c>
      <c r="J108" s="8">
        <v>-378789.3002859234</v>
      </c>
      <c r="K108" s="8">
        <v>1944317.419714077</v>
      </c>
    </row>
    <row r="109" spans="1:11" ht="12.75">
      <c r="A109" s="5" t="s">
        <v>338</v>
      </c>
      <c r="B109" s="6" t="s">
        <v>143</v>
      </c>
      <c r="C109" s="6" t="s">
        <v>144</v>
      </c>
      <c r="D109" s="11">
        <v>121</v>
      </c>
      <c r="E109" s="11">
        <v>42.5</v>
      </c>
      <c r="F109" s="8">
        <v>13678.31</v>
      </c>
      <c r="G109" s="8">
        <v>69759.39</v>
      </c>
      <c r="H109" s="11">
        <v>104</v>
      </c>
      <c r="I109" s="8">
        <v>1724835.21</v>
      </c>
      <c r="J109" s="8">
        <v>-364.15999999998894</v>
      </c>
      <c r="K109" s="8">
        <v>1724471.05</v>
      </c>
    </row>
    <row r="110" spans="1:11" ht="12.75">
      <c r="A110" s="5" t="s">
        <v>339</v>
      </c>
      <c r="B110" s="6" t="s">
        <v>143</v>
      </c>
      <c r="C110" s="6" t="s">
        <v>145</v>
      </c>
      <c r="D110" s="11">
        <v>481</v>
      </c>
      <c r="E110" s="11">
        <v>133.4</v>
      </c>
      <c r="F110" s="8">
        <v>8068.03</v>
      </c>
      <c r="G110" s="8">
        <v>129153.04</v>
      </c>
      <c r="H110" s="11">
        <v>467.5</v>
      </c>
      <c r="I110" s="8">
        <v>4009875.83</v>
      </c>
      <c r="J110" s="8">
        <v>-653821.9044362871</v>
      </c>
      <c r="K110" s="8">
        <v>3356053.925563713</v>
      </c>
    </row>
    <row r="111" spans="1:11" ht="12.75">
      <c r="A111" s="5" t="s">
        <v>340</v>
      </c>
      <c r="B111" s="6" t="s">
        <v>143</v>
      </c>
      <c r="C111" s="6" t="s">
        <v>146</v>
      </c>
      <c r="D111" s="11">
        <v>21592.2</v>
      </c>
      <c r="E111" s="11">
        <v>8357.4</v>
      </c>
      <c r="F111" s="8">
        <v>6794.33</v>
      </c>
      <c r="G111" s="8">
        <v>6838489.92</v>
      </c>
      <c r="H111" s="11">
        <v>20937.5</v>
      </c>
      <c r="I111" s="8">
        <v>158157242.51999998</v>
      </c>
      <c r="J111" s="8">
        <v>-25787997.90536609</v>
      </c>
      <c r="K111" s="8">
        <v>132369244.61463389</v>
      </c>
    </row>
    <row r="112" spans="1:11" ht="12.75">
      <c r="A112" s="5" t="s">
        <v>341</v>
      </c>
      <c r="B112" s="6" t="s">
        <v>147</v>
      </c>
      <c r="C112" s="6" t="s">
        <v>148</v>
      </c>
      <c r="D112" s="11">
        <v>90.4</v>
      </c>
      <c r="E112" s="11">
        <v>25</v>
      </c>
      <c r="F112" s="8">
        <v>14720.17</v>
      </c>
      <c r="G112" s="8">
        <v>44160.52</v>
      </c>
      <c r="H112" s="11">
        <v>76.5</v>
      </c>
      <c r="I112" s="8">
        <v>1374864.17</v>
      </c>
      <c r="J112" s="8">
        <v>-224175.59746996334</v>
      </c>
      <c r="K112" s="8">
        <v>1150688.5725300366</v>
      </c>
    </row>
    <row r="113" spans="1:11" ht="12.75">
      <c r="A113" s="5" t="s">
        <v>342</v>
      </c>
      <c r="B113" s="6" t="s">
        <v>149</v>
      </c>
      <c r="C113" s="6" t="s">
        <v>149</v>
      </c>
      <c r="D113" s="11">
        <v>2197</v>
      </c>
      <c r="E113" s="11">
        <v>763.2</v>
      </c>
      <c r="F113" s="8">
        <v>6900.02</v>
      </c>
      <c r="G113" s="8">
        <v>631934.95</v>
      </c>
      <c r="H113" s="11">
        <v>2029</v>
      </c>
      <c r="I113" s="8">
        <v>16092651.51</v>
      </c>
      <c r="J113" s="8">
        <v>-2623953.5845422153</v>
      </c>
      <c r="K113" s="8">
        <v>13468697.925457785</v>
      </c>
    </row>
    <row r="114" spans="1:11" ht="12.75">
      <c r="A114" s="5" t="s">
        <v>343</v>
      </c>
      <c r="B114" s="6" t="s">
        <v>150</v>
      </c>
      <c r="C114" s="6" t="s">
        <v>150</v>
      </c>
      <c r="D114" s="11">
        <v>2776.1</v>
      </c>
      <c r="E114" s="11">
        <v>1360</v>
      </c>
      <c r="F114" s="8">
        <v>6883.7</v>
      </c>
      <c r="G114" s="8">
        <v>1255861.78</v>
      </c>
      <c r="H114" s="11">
        <v>2547.5</v>
      </c>
      <c r="I114" s="8">
        <v>20366352.080000002</v>
      </c>
      <c r="J114" s="8">
        <v>-3320792.879355952</v>
      </c>
      <c r="K114" s="8">
        <v>17045559.20064405</v>
      </c>
    </row>
    <row r="115" spans="1:11" ht="12.75">
      <c r="A115" s="5" t="s">
        <v>344</v>
      </c>
      <c r="B115" s="6" t="s">
        <v>150</v>
      </c>
      <c r="C115" s="6" t="s">
        <v>69</v>
      </c>
      <c r="D115" s="11">
        <v>712.9</v>
      </c>
      <c r="E115" s="11">
        <v>245.2</v>
      </c>
      <c r="F115" s="8">
        <v>7826.21</v>
      </c>
      <c r="G115" s="8">
        <v>230278.3</v>
      </c>
      <c r="H115" s="11">
        <v>691.5</v>
      </c>
      <c r="I115" s="8">
        <v>5804119.53</v>
      </c>
      <c r="J115" s="8">
        <v>-946378.5527444743</v>
      </c>
      <c r="K115" s="8">
        <v>4857740.977255526</v>
      </c>
    </row>
    <row r="116" spans="1:11" ht="12.75">
      <c r="A116" s="5" t="s">
        <v>345</v>
      </c>
      <c r="B116" s="6" t="s">
        <v>150</v>
      </c>
      <c r="C116" s="6" t="s">
        <v>151</v>
      </c>
      <c r="D116" s="11">
        <v>382.9</v>
      </c>
      <c r="E116" s="11">
        <v>183.7</v>
      </c>
      <c r="F116" s="8">
        <v>8932.83</v>
      </c>
      <c r="G116" s="8">
        <v>196915.23</v>
      </c>
      <c r="H116" s="11">
        <v>375</v>
      </c>
      <c r="I116" s="8">
        <v>3617294.55</v>
      </c>
      <c r="J116" s="8">
        <v>-589810.3861206102</v>
      </c>
      <c r="K116" s="8">
        <v>3027484.16387939</v>
      </c>
    </row>
    <row r="117" spans="1:11" ht="12.75">
      <c r="A117" s="9" t="s">
        <v>346</v>
      </c>
      <c r="B117" s="6" t="s">
        <v>152</v>
      </c>
      <c r="C117" s="6" t="s">
        <v>152</v>
      </c>
      <c r="D117" s="11">
        <v>5981.8</v>
      </c>
      <c r="E117" s="11">
        <v>2913.6</v>
      </c>
      <c r="F117" s="8">
        <v>7194.25</v>
      </c>
      <c r="G117" s="8">
        <v>2745855.55</v>
      </c>
      <c r="H117" s="11">
        <v>5687.5</v>
      </c>
      <c r="I117" s="8">
        <v>45780428.62</v>
      </c>
      <c r="J117" s="8">
        <v>-7464631.897651031</v>
      </c>
      <c r="K117" s="8">
        <v>38315796.722348966</v>
      </c>
    </row>
    <row r="118" spans="1:11" ht="12.75">
      <c r="A118" s="5" t="s">
        <v>347</v>
      </c>
      <c r="B118" s="6" t="s">
        <v>152</v>
      </c>
      <c r="C118" s="6" t="s">
        <v>153</v>
      </c>
      <c r="D118" s="11">
        <v>302.4</v>
      </c>
      <c r="E118" s="11">
        <v>111</v>
      </c>
      <c r="F118" s="8">
        <v>10487.41</v>
      </c>
      <c r="G118" s="8">
        <v>139692.36</v>
      </c>
      <c r="H118" s="11">
        <v>258.5</v>
      </c>
      <c r="I118" s="8">
        <v>3311086.4099999997</v>
      </c>
      <c r="J118" s="8">
        <v>-539882.25923178</v>
      </c>
      <c r="K118" s="8">
        <v>2771204.1507682195</v>
      </c>
    </row>
    <row r="119" spans="1:11" ht="12.75">
      <c r="A119" s="5" t="s">
        <v>348</v>
      </c>
      <c r="B119" s="6" t="s">
        <v>154</v>
      </c>
      <c r="C119" s="6" t="s">
        <v>155</v>
      </c>
      <c r="D119" s="11">
        <v>1453.6</v>
      </c>
      <c r="E119" s="11">
        <v>701.5</v>
      </c>
      <c r="F119" s="8">
        <v>7435.31</v>
      </c>
      <c r="G119" s="8">
        <v>672265.53</v>
      </c>
      <c r="H119" s="11">
        <v>1413</v>
      </c>
      <c r="I119" s="8">
        <v>11480225.780000001</v>
      </c>
      <c r="J119" s="8">
        <v>-1871884.1682532001</v>
      </c>
      <c r="K119" s="8">
        <v>9608341.611746801</v>
      </c>
    </row>
    <row r="120" spans="1:11" ht="12.75">
      <c r="A120" s="5" t="s">
        <v>349</v>
      </c>
      <c r="B120" s="6" t="s">
        <v>154</v>
      </c>
      <c r="C120" s="6" t="s">
        <v>156</v>
      </c>
      <c r="D120" s="11">
        <v>2976.4</v>
      </c>
      <c r="E120" s="11">
        <v>1701.7</v>
      </c>
      <c r="F120" s="8">
        <v>7115.27</v>
      </c>
      <c r="G120" s="8">
        <v>1746752.22</v>
      </c>
      <c r="H120" s="11">
        <v>2863</v>
      </c>
      <c r="I120" s="8">
        <v>22924637.99</v>
      </c>
      <c r="J120" s="8">
        <v>-3737928.8298646035</v>
      </c>
      <c r="K120" s="8">
        <v>19186709.160135396</v>
      </c>
    </row>
    <row r="121" spans="1:11" ht="12.75">
      <c r="A121" s="5" t="s">
        <v>350</v>
      </c>
      <c r="B121" s="6" t="s">
        <v>154</v>
      </c>
      <c r="C121" s="6" t="s">
        <v>157</v>
      </c>
      <c r="D121" s="11">
        <v>198.39999999999998</v>
      </c>
      <c r="E121" s="11">
        <v>62.9</v>
      </c>
      <c r="F121" s="8">
        <v>12239.82</v>
      </c>
      <c r="G121" s="8">
        <v>92386.13</v>
      </c>
      <c r="H121" s="11">
        <v>185.5</v>
      </c>
      <c r="I121" s="8">
        <v>2520765.63</v>
      </c>
      <c r="J121" s="8">
        <v>-411018.15984265454</v>
      </c>
      <c r="K121" s="8">
        <v>2109747.4701573453</v>
      </c>
    </row>
    <row r="122" spans="1:11" ht="12.75">
      <c r="A122" s="5" t="s">
        <v>351</v>
      </c>
      <c r="B122" s="6" t="s">
        <v>154</v>
      </c>
      <c r="C122" s="6" t="s">
        <v>158</v>
      </c>
      <c r="D122" s="11">
        <v>491.90000000000003</v>
      </c>
      <c r="E122" s="11">
        <v>220.4</v>
      </c>
      <c r="F122" s="8">
        <v>8202.06</v>
      </c>
      <c r="G122" s="8">
        <v>226614.35</v>
      </c>
      <c r="H122" s="11">
        <v>472.5</v>
      </c>
      <c r="I122" s="8">
        <v>4261209.9399999995</v>
      </c>
      <c r="J122" s="8">
        <v>-694802.6613017682</v>
      </c>
      <c r="K122" s="8">
        <v>3566407.278698231</v>
      </c>
    </row>
    <row r="123" spans="1:11" ht="12.75">
      <c r="A123" s="5" t="s">
        <v>352</v>
      </c>
      <c r="B123" s="6" t="s">
        <v>159</v>
      </c>
      <c r="C123" s="6" t="s">
        <v>160</v>
      </c>
      <c r="D123" s="11">
        <v>1320</v>
      </c>
      <c r="E123" s="11">
        <v>881.8</v>
      </c>
      <c r="F123" s="8">
        <v>7236.87</v>
      </c>
      <c r="G123" s="8">
        <v>1056399.11</v>
      </c>
      <c r="H123" s="11">
        <v>1257</v>
      </c>
      <c r="I123" s="8">
        <v>10609067.95</v>
      </c>
      <c r="J123" s="8">
        <v>-1729839.3529963684</v>
      </c>
      <c r="K123" s="8">
        <v>8879228.597003631</v>
      </c>
    </row>
    <row r="124" spans="1:11" ht="12.75">
      <c r="A124" s="5" t="s">
        <v>353</v>
      </c>
      <c r="B124" s="6" t="s">
        <v>159</v>
      </c>
      <c r="C124" s="6" t="s">
        <v>161</v>
      </c>
      <c r="D124" s="11">
        <v>812.0999999999999</v>
      </c>
      <c r="E124" s="11">
        <v>518.7</v>
      </c>
      <c r="F124" s="8">
        <v>7552.5</v>
      </c>
      <c r="G124" s="8">
        <v>631641.01</v>
      </c>
      <c r="H124" s="11">
        <v>761.5</v>
      </c>
      <c r="I124" s="8">
        <v>6765023.91</v>
      </c>
      <c r="J124" s="8">
        <v>-1103056.8037298096</v>
      </c>
      <c r="K124" s="8">
        <v>5661967.10627019</v>
      </c>
    </row>
    <row r="125" spans="1:11" ht="12.75">
      <c r="A125" s="5" t="s">
        <v>354</v>
      </c>
      <c r="B125" s="6" t="s">
        <v>159</v>
      </c>
      <c r="C125" s="6" t="s">
        <v>162</v>
      </c>
      <c r="D125" s="11">
        <v>157.39999999999998</v>
      </c>
      <c r="E125" s="11">
        <v>76.5</v>
      </c>
      <c r="F125" s="8">
        <v>12848.87</v>
      </c>
      <c r="G125" s="8">
        <v>117952.61</v>
      </c>
      <c r="H125" s="11">
        <v>126.5</v>
      </c>
      <c r="I125" s="8">
        <v>2140364.39</v>
      </c>
      <c r="J125" s="8">
        <v>-348992.6324370528</v>
      </c>
      <c r="K125" s="8">
        <v>1791371.7575629475</v>
      </c>
    </row>
    <row r="126" spans="1:11" ht="12.75">
      <c r="A126" s="5" t="s">
        <v>355</v>
      </c>
      <c r="B126" s="6" t="s">
        <v>159</v>
      </c>
      <c r="C126" s="6" t="s">
        <v>163</v>
      </c>
      <c r="D126" s="11">
        <v>409.2</v>
      </c>
      <c r="E126" s="11">
        <v>155</v>
      </c>
      <c r="F126" s="8">
        <v>8493.94</v>
      </c>
      <c r="G126" s="8">
        <v>157987.32</v>
      </c>
      <c r="H126" s="11">
        <v>394</v>
      </c>
      <c r="I126" s="8">
        <v>3633708.4499999997</v>
      </c>
      <c r="J126" s="8">
        <v>-592486.7202048071</v>
      </c>
      <c r="K126" s="8">
        <v>3041221.7297951924</v>
      </c>
    </row>
    <row r="127" spans="1:11" ht="12.75">
      <c r="A127" s="5" t="s">
        <v>356</v>
      </c>
      <c r="B127" s="6" t="s">
        <v>159</v>
      </c>
      <c r="C127" s="6" t="s">
        <v>164</v>
      </c>
      <c r="D127" s="11">
        <v>205.6</v>
      </c>
      <c r="E127" s="11">
        <v>88.3</v>
      </c>
      <c r="F127" s="8">
        <v>11597.95</v>
      </c>
      <c r="G127" s="8">
        <v>122891.84</v>
      </c>
      <c r="H127" s="11">
        <v>198</v>
      </c>
      <c r="I127" s="8">
        <v>2507429.5999999996</v>
      </c>
      <c r="J127" s="8">
        <v>-408843.68140444823</v>
      </c>
      <c r="K127" s="8">
        <v>2098585.9185955515</v>
      </c>
    </row>
    <row r="128" spans="1:11" ht="12.75">
      <c r="A128" s="5" t="s">
        <v>357</v>
      </c>
      <c r="B128" s="6" t="s">
        <v>159</v>
      </c>
      <c r="C128" s="6" t="s">
        <v>165</v>
      </c>
      <c r="D128" s="11">
        <v>356.09999999999997</v>
      </c>
      <c r="E128" s="11">
        <v>133.4</v>
      </c>
      <c r="F128" s="8">
        <v>9123.75</v>
      </c>
      <c r="G128" s="8">
        <v>146052.94</v>
      </c>
      <c r="H128" s="11">
        <v>337</v>
      </c>
      <c r="I128" s="8">
        <v>3395019.12</v>
      </c>
      <c r="J128" s="8">
        <v>-553567.7314566639</v>
      </c>
      <c r="K128" s="8">
        <v>2841451.388543336</v>
      </c>
    </row>
    <row r="129" spans="1:11" ht="12.75">
      <c r="A129" s="5" t="s">
        <v>358</v>
      </c>
      <c r="B129" s="6" t="s">
        <v>166</v>
      </c>
      <c r="C129" s="6" t="s">
        <v>166</v>
      </c>
      <c r="D129" s="11">
        <v>197.4</v>
      </c>
      <c r="E129" s="11">
        <v>51.3</v>
      </c>
      <c r="F129" s="8">
        <v>13413.39</v>
      </c>
      <c r="G129" s="8">
        <v>82572.82</v>
      </c>
      <c r="H129" s="11">
        <v>162</v>
      </c>
      <c r="I129" s="8">
        <v>2730375.5999999996</v>
      </c>
      <c r="J129" s="8">
        <v>-445195.6744551788</v>
      </c>
      <c r="K129" s="8">
        <v>2285179.9255448207</v>
      </c>
    </row>
    <row r="130" spans="1:11" ht="12.75">
      <c r="A130" s="5" t="s">
        <v>359</v>
      </c>
      <c r="B130" s="6" t="s">
        <v>166</v>
      </c>
      <c r="C130" s="6" t="s">
        <v>167</v>
      </c>
      <c r="D130" s="11">
        <v>329.59999999999997</v>
      </c>
      <c r="E130" s="11">
        <v>86.4</v>
      </c>
      <c r="F130" s="8">
        <v>10472.96</v>
      </c>
      <c r="G130" s="8">
        <v>108583.68</v>
      </c>
      <c r="H130" s="11">
        <v>312.5</v>
      </c>
      <c r="I130" s="8">
        <v>3560472.23</v>
      </c>
      <c r="J130" s="8">
        <v>-580545.3417521694</v>
      </c>
      <c r="K130" s="8">
        <v>2979926.888247831</v>
      </c>
    </row>
    <row r="131" spans="1:11" ht="12.75">
      <c r="A131" s="5" t="s">
        <v>360</v>
      </c>
      <c r="B131" s="6" t="s">
        <v>168</v>
      </c>
      <c r="C131" s="6" t="s">
        <v>169</v>
      </c>
      <c r="D131" s="11">
        <v>1080.7</v>
      </c>
      <c r="E131" s="11">
        <v>287.2</v>
      </c>
      <c r="F131" s="8">
        <v>7827.77</v>
      </c>
      <c r="G131" s="8">
        <v>269776.26</v>
      </c>
      <c r="H131" s="11">
        <v>972.5</v>
      </c>
      <c r="I131" s="8">
        <v>8726901.700000001</v>
      </c>
      <c r="J131" s="8">
        <v>-1422946.6774591552</v>
      </c>
      <c r="K131" s="8">
        <v>7303955.022540846</v>
      </c>
    </row>
    <row r="132" spans="1:11" ht="12.75">
      <c r="A132" s="5" t="s">
        <v>361</v>
      </c>
      <c r="B132" s="6" t="s">
        <v>168</v>
      </c>
      <c r="C132" s="6" t="s">
        <v>168</v>
      </c>
      <c r="D132" s="11">
        <v>515.8</v>
      </c>
      <c r="E132" s="11">
        <v>175.3</v>
      </c>
      <c r="F132" s="8">
        <v>8431.1</v>
      </c>
      <c r="G132" s="8">
        <v>177356.6</v>
      </c>
      <c r="H132" s="11">
        <v>484</v>
      </c>
      <c r="I132" s="8">
        <v>4524732.43</v>
      </c>
      <c r="J132" s="8">
        <v>-170169.4799999998</v>
      </c>
      <c r="K132" s="8">
        <v>4354562.95</v>
      </c>
    </row>
    <row r="133" spans="1:11" ht="12.75">
      <c r="A133" s="5" t="s">
        <v>362</v>
      </c>
      <c r="B133" s="6" t="s">
        <v>170</v>
      </c>
      <c r="C133" s="6" t="s">
        <v>171</v>
      </c>
      <c r="D133" s="11">
        <v>589.3</v>
      </c>
      <c r="E133" s="11">
        <v>223.3</v>
      </c>
      <c r="F133" s="8">
        <v>7749.57</v>
      </c>
      <c r="G133" s="8">
        <v>208219.59</v>
      </c>
      <c r="H133" s="11">
        <v>564</v>
      </c>
      <c r="I133" s="8">
        <v>4775040.21</v>
      </c>
      <c r="J133" s="8">
        <v>-778584.1797156219</v>
      </c>
      <c r="K133" s="8">
        <v>3996456.030284378</v>
      </c>
    </row>
    <row r="134" spans="1:11" ht="12.75">
      <c r="A134" s="5" t="s">
        <v>363</v>
      </c>
      <c r="B134" s="6" t="s">
        <v>170</v>
      </c>
      <c r="C134" s="6" t="s">
        <v>172</v>
      </c>
      <c r="D134" s="11">
        <v>290.4</v>
      </c>
      <c r="E134" s="11">
        <v>81.5</v>
      </c>
      <c r="F134" s="8">
        <v>9411.96</v>
      </c>
      <c r="G134" s="8">
        <v>92048.97</v>
      </c>
      <c r="H134" s="11">
        <v>274.5</v>
      </c>
      <c r="I134" s="8">
        <v>2825282.08</v>
      </c>
      <c r="J134" s="8">
        <v>-460670.4517619226</v>
      </c>
      <c r="K134" s="8">
        <v>2364611.6282380773</v>
      </c>
    </row>
    <row r="135" spans="1:11" ht="12.75">
      <c r="A135" s="5" t="s">
        <v>364</v>
      </c>
      <c r="B135" s="6" t="s">
        <v>173</v>
      </c>
      <c r="C135" s="6" t="s">
        <v>174</v>
      </c>
      <c r="D135" s="11">
        <v>1652.2</v>
      </c>
      <c r="E135" s="11">
        <v>107.9</v>
      </c>
      <c r="F135" s="8">
        <v>9909.06</v>
      </c>
      <c r="G135" s="8">
        <v>128302.45</v>
      </c>
      <c r="H135" s="11">
        <v>1624</v>
      </c>
      <c r="I135" s="8">
        <v>16500044.41</v>
      </c>
      <c r="J135" s="8">
        <v>-2690380.1805328005</v>
      </c>
      <c r="K135" s="8">
        <v>13809664.2294672</v>
      </c>
    </row>
    <row r="136" spans="1:11" ht="12.75">
      <c r="A136" s="5" t="s">
        <v>365</v>
      </c>
      <c r="B136" s="6" t="s">
        <v>175</v>
      </c>
      <c r="C136" s="6" t="s">
        <v>176</v>
      </c>
      <c r="D136" s="11">
        <v>218.8</v>
      </c>
      <c r="E136" s="11">
        <v>109.7</v>
      </c>
      <c r="F136" s="8">
        <v>10872.81</v>
      </c>
      <c r="G136" s="8">
        <v>143129.61</v>
      </c>
      <c r="H136" s="11">
        <v>199</v>
      </c>
      <c r="I136" s="8">
        <v>2522099.41</v>
      </c>
      <c r="J136" s="8">
        <v>-411235.63654683944</v>
      </c>
      <c r="K136" s="8">
        <v>2110863.7734531607</v>
      </c>
    </row>
    <row r="137" spans="1:11" ht="12.75">
      <c r="A137" s="5" t="s">
        <v>366</v>
      </c>
      <c r="B137" s="6" t="s">
        <v>175</v>
      </c>
      <c r="C137" s="6" t="s">
        <v>177</v>
      </c>
      <c r="D137" s="11">
        <v>1574.9</v>
      </c>
      <c r="E137" s="11">
        <v>890.5</v>
      </c>
      <c r="F137" s="8">
        <v>7093.8</v>
      </c>
      <c r="G137" s="8">
        <v>914141.86</v>
      </c>
      <c r="H137" s="11">
        <v>1491.5</v>
      </c>
      <c r="I137" s="8">
        <v>12085837.69</v>
      </c>
      <c r="J137" s="8">
        <v>-1970630.9497328391</v>
      </c>
      <c r="K137" s="8">
        <v>10115206.740267161</v>
      </c>
    </row>
    <row r="138" spans="1:11" ht="12.75">
      <c r="A138" s="5" t="s">
        <v>367</v>
      </c>
      <c r="B138" s="6" t="s">
        <v>175</v>
      </c>
      <c r="C138" s="6" t="s">
        <v>178</v>
      </c>
      <c r="D138" s="11">
        <v>273</v>
      </c>
      <c r="E138" s="11">
        <v>158.4</v>
      </c>
      <c r="F138" s="8">
        <v>9386.6</v>
      </c>
      <c r="G138" s="8">
        <v>178420.53</v>
      </c>
      <c r="H138" s="11">
        <v>260.5</v>
      </c>
      <c r="I138" s="8">
        <v>2740962.91</v>
      </c>
      <c r="J138" s="8">
        <v>-446921.96611121186</v>
      </c>
      <c r="K138" s="8">
        <v>2294040.943888788</v>
      </c>
    </row>
    <row r="139" spans="1:11" ht="12.75">
      <c r="A139" s="5" t="s">
        <v>368</v>
      </c>
      <c r="B139" s="6" t="s">
        <v>175</v>
      </c>
      <c r="C139" s="6" t="s">
        <v>179</v>
      </c>
      <c r="D139" s="11">
        <v>223.5</v>
      </c>
      <c r="E139" s="11">
        <v>97.1</v>
      </c>
      <c r="F139" s="8">
        <v>10755.48</v>
      </c>
      <c r="G139" s="8">
        <v>125322.8</v>
      </c>
      <c r="H139" s="11">
        <v>215.5</v>
      </c>
      <c r="I139" s="8">
        <v>2529171.59</v>
      </c>
      <c r="J139" s="8">
        <v>-412388.7760434597</v>
      </c>
      <c r="K139" s="8">
        <v>2116782.81395654</v>
      </c>
    </row>
    <row r="140" spans="1:11" ht="12.75">
      <c r="A140" s="5" t="s">
        <v>369</v>
      </c>
      <c r="B140" s="6" t="s">
        <v>180</v>
      </c>
      <c r="C140" s="6" t="s">
        <v>181</v>
      </c>
      <c r="D140" s="11">
        <v>17058</v>
      </c>
      <c r="E140" s="11">
        <v>10758.3</v>
      </c>
      <c r="F140" s="8">
        <v>6952.13</v>
      </c>
      <c r="G140" s="8">
        <v>11851784.5</v>
      </c>
      <c r="H140" s="11">
        <v>16113</v>
      </c>
      <c r="I140" s="8">
        <v>130441162.75</v>
      </c>
      <c r="J140" s="8">
        <v>-21268810.572143994</v>
      </c>
      <c r="K140" s="8">
        <v>109172352.177856</v>
      </c>
    </row>
    <row r="141" spans="1:11" ht="12.75">
      <c r="A141" s="5" t="s">
        <v>370</v>
      </c>
      <c r="B141" s="6" t="s">
        <v>180</v>
      </c>
      <c r="C141" s="6" t="s">
        <v>182</v>
      </c>
      <c r="D141" s="11">
        <v>8694.5</v>
      </c>
      <c r="E141" s="11">
        <v>2955.5</v>
      </c>
      <c r="F141" s="8">
        <v>6885.54</v>
      </c>
      <c r="G141" s="8">
        <v>2442026.89</v>
      </c>
      <c r="H141" s="11">
        <v>8519.5</v>
      </c>
      <c r="I141" s="8">
        <v>63685734.44</v>
      </c>
      <c r="J141" s="8">
        <v>-10384144.033952402</v>
      </c>
      <c r="K141" s="8">
        <v>53301590.4060476</v>
      </c>
    </row>
    <row r="142" spans="1:11" ht="12.75">
      <c r="A142" s="5" t="s">
        <v>371</v>
      </c>
      <c r="B142" s="6" t="s">
        <v>183</v>
      </c>
      <c r="C142" s="6" t="s">
        <v>184</v>
      </c>
      <c r="D142" s="11">
        <v>645.0999999999999</v>
      </c>
      <c r="E142" s="11">
        <v>169.4</v>
      </c>
      <c r="F142" s="8">
        <v>7735.65</v>
      </c>
      <c r="G142" s="8">
        <v>157250.28</v>
      </c>
      <c r="H142" s="11">
        <v>621</v>
      </c>
      <c r="I142" s="8">
        <v>5147517.82</v>
      </c>
      <c r="J142" s="8">
        <v>-891.1600000007311</v>
      </c>
      <c r="K142" s="8">
        <v>5146626.659999999</v>
      </c>
    </row>
    <row r="143" spans="1:11" ht="12.75">
      <c r="A143" s="5" t="s">
        <v>372</v>
      </c>
      <c r="B143" s="6" t="s">
        <v>183</v>
      </c>
      <c r="C143" s="6" t="s">
        <v>185</v>
      </c>
      <c r="D143" s="11">
        <v>464</v>
      </c>
      <c r="E143" s="11">
        <v>106.9</v>
      </c>
      <c r="F143" s="8">
        <v>7851.68</v>
      </c>
      <c r="G143" s="8">
        <v>100721.38</v>
      </c>
      <c r="H143" s="11">
        <v>469.5</v>
      </c>
      <c r="I143" s="8">
        <v>3743902.1</v>
      </c>
      <c r="J143" s="8">
        <v>-610454.1149956293</v>
      </c>
      <c r="K143" s="8">
        <v>3133447.985004371</v>
      </c>
    </row>
    <row r="144" spans="1:11" ht="12.75">
      <c r="A144" s="5" t="s">
        <v>373</v>
      </c>
      <c r="B144" s="6" t="s">
        <v>186</v>
      </c>
      <c r="C144" s="6" t="s">
        <v>187</v>
      </c>
      <c r="D144" s="11">
        <v>547.6</v>
      </c>
      <c r="E144" s="11">
        <v>241.6</v>
      </c>
      <c r="F144" s="8">
        <v>7844.84</v>
      </c>
      <c r="G144" s="8">
        <v>252788.98</v>
      </c>
      <c r="H144" s="11">
        <v>457</v>
      </c>
      <c r="I144" s="8">
        <v>4548621.970000001</v>
      </c>
      <c r="J144" s="8">
        <v>-741666.027844592</v>
      </c>
      <c r="K144" s="8">
        <v>3806955.9421554087</v>
      </c>
    </row>
    <row r="145" spans="1:11" ht="12.75">
      <c r="A145" s="5" t="s">
        <v>374</v>
      </c>
      <c r="B145" s="6" t="s">
        <v>186</v>
      </c>
      <c r="C145" s="6" t="s">
        <v>188</v>
      </c>
      <c r="D145" s="11">
        <v>1104.1999999999998</v>
      </c>
      <c r="E145" s="11">
        <v>681.4</v>
      </c>
      <c r="F145" s="8">
        <v>7201.8</v>
      </c>
      <c r="G145" s="8">
        <v>756478.43</v>
      </c>
      <c r="H145" s="11">
        <v>1054</v>
      </c>
      <c r="I145" s="8">
        <v>8696470.659999998</v>
      </c>
      <c r="J145" s="8">
        <v>-1417984.8079723439</v>
      </c>
      <c r="K145" s="8">
        <v>7278485.852027655</v>
      </c>
    </row>
    <row r="146" spans="1:11" ht="12.75">
      <c r="A146" s="5" t="s">
        <v>375</v>
      </c>
      <c r="B146" s="6" t="s">
        <v>186</v>
      </c>
      <c r="C146" s="6" t="s">
        <v>189</v>
      </c>
      <c r="D146" s="11">
        <v>464.79999999999995</v>
      </c>
      <c r="E146" s="11">
        <v>135.6</v>
      </c>
      <c r="F146" s="8">
        <v>7898.15</v>
      </c>
      <c r="G146" s="8">
        <v>128518.67</v>
      </c>
      <c r="H146" s="11">
        <v>431</v>
      </c>
      <c r="I146" s="8">
        <v>3799577.91</v>
      </c>
      <c r="J146" s="8">
        <v>-619532.2175774823</v>
      </c>
      <c r="K146" s="8">
        <v>3180045.6924225176</v>
      </c>
    </row>
    <row r="147" spans="1:11" ht="12.75">
      <c r="A147" s="5" t="s">
        <v>376</v>
      </c>
      <c r="B147" s="6" t="s">
        <v>190</v>
      </c>
      <c r="C147" s="6" t="s">
        <v>191</v>
      </c>
      <c r="D147" s="11">
        <v>382.5</v>
      </c>
      <c r="E147" s="11">
        <v>102.2</v>
      </c>
      <c r="F147" s="8">
        <v>9599.3</v>
      </c>
      <c r="G147" s="8">
        <v>117725.85</v>
      </c>
      <c r="H147" s="11">
        <v>356.5</v>
      </c>
      <c r="I147" s="8">
        <v>3789459.18</v>
      </c>
      <c r="J147" s="8">
        <v>-617882.3292518689</v>
      </c>
      <c r="K147" s="8">
        <v>3171576.850748131</v>
      </c>
    </row>
    <row r="148" spans="1:11" ht="12.75">
      <c r="A148" s="5" t="s">
        <v>377</v>
      </c>
      <c r="B148" s="6" t="s">
        <v>190</v>
      </c>
      <c r="C148" s="6" t="s">
        <v>192</v>
      </c>
      <c r="D148" s="11">
        <v>2268.9</v>
      </c>
      <c r="E148" s="11">
        <v>309.5</v>
      </c>
      <c r="F148" s="8">
        <v>7587.38</v>
      </c>
      <c r="G148" s="8">
        <v>281795.24</v>
      </c>
      <c r="H148" s="11">
        <v>2239.5</v>
      </c>
      <c r="I148" s="8">
        <v>17496798.78</v>
      </c>
      <c r="J148" s="8">
        <v>-2852903.876546747</v>
      </c>
      <c r="K148" s="8">
        <v>14643894.903453253</v>
      </c>
    </row>
    <row r="149" spans="1:11" ht="12.75">
      <c r="A149" s="5" t="s">
        <v>378</v>
      </c>
      <c r="B149" s="6" t="s">
        <v>190</v>
      </c>
      <c r="C149" s="6" t="s">
        <v>193</v>
      </c>
      <c r="D149" s="11">
        <v>382.7</v>
      </c>
      <c r="E149" s="11">
        <v>125.6</v>
      </c>
      <c r="F149" s="8">
        <v>9590.64</v>
      </c>
      <c r="G149" s="8">
        <v>144550.19</v>
      </c>
      <c r="H149" s="11">
        <v>369.5</v>
      </c>
      <c r="I149" s="8">
        <v>3814889.65</v>
      </c>
      <c r="J149" s="8">
        <v>-622028.8412714467</v>
      </c>
      <c r="K149" s="8">
        <v>3192860.8087285534</v>
      </c>
    </row>
    <row r="150" spans="1:11" ht="12.75">
      <c r="A150" s="5" t="s">
        <v>379</v>
      </c>
      <c r="B150" s="6" t="s">
        <v>194</v>
      </c>
      <c r="C150" s="6" t="s">
        <v>195</v>
      </c>
      <c r="D150" s="11">
        <v>112</v>
      </c>
      <c r="E150" s="11">
        <v>64.8</v>
      </c>
      <c r="F150" s="8">
        <v>13438.46</v>
      </c>
      <c r="G150" s="8">
        <v>104497.5</v>
      </c>
      <c r="H150" s="11">
        <v>100.5</v>
      </c>
      <c r="I150" s="8">
        <v>1609605.46</v>
      </c>
      <c r="J150" s="8">
        <v>-262450.8468254105</v>
      </c>
      <c r="K150" s="8">
        <v>1347154.6131745894</v>
      </c>
    </row>
    <row r="151" spans="1:11" ht="12.75">
      <c r="A151" s="5" t="s">
        <v>380</v>
      </c>
      <c r="B151" s="6" t="s">
        <v>194</v>
      </c>
      <c r="C151" s="6" t="s">
        <v>149</v>
      </c>
      <c r="D151" s="11">
        <v>196.79999999999998</v>
      </c>
      <c r="E151" s="11">
        <v>102.7</v>
      </c>
      <c r="F151" s="8">
        <v>12891.23</v>
      </c>
      <c r="G151" s="8">
        <v>158871.55</v>
      </c>
      <c r="H151" s="11">
        <v>181.5</v>
      </c>
      <c r="I151" s="8">
        <v>2695866.08</v>
      </c>
      <c r="J151" s="8">
        <v>-439568.7969546897</v>
      </c>
      <c r="K151" s="8">
        <v>2256297.2830453105</v>
      </c>
    </row>
    <row r="152" spans="1:11" ht="12.75">
      <c r="A152" s="5" t="s">
        <v>381</v>
      </c>
      <c r="B152" s="6" t="s">
        <v>194</v>
      </c>
      <c r="C152" s="6" t="s">
        <v>196</v>
      </c>
      <c r="D152" s="11">
        <v>587.2</v>
      </c>
      <c r="E152" s="11">
        <v>477.4</v>
      </c>
      <c r="F152" s="8">
        <v>7611.11</v>
      </c>
      <c r="G152" s="8">
        <v>722082.43</v>
      </c>
      <c r="H152" s="11">
        <v>564</v>
      </c>
      <c r="I152" s="8">
        <v>5136545.38</v>
      </c>
      <c r="J152" s="8">
        <v>-837528.6480067917</v>
      </c>
      <c r="K152" s="8">
        <v>4299016.731993208</v>
      </c>
    </row>
    <row r="153" spans="1:11" ht="12.75">
      <c r="A153" s="5" t="s">
        <v>382</v>
      </c>
      <c r="B153" s="6" t="s">
        <v>197</v>
      </c>
      <c r="C153" s="6" t="s">
        <v>198</v>
      </c>
      <c r="D153" s="11">
        <v>64.5</v>
      </c>
      <c r="E153" s="11">
        <v>32.5</v>
      </c>
      <c r="F153" s="8">
        <v>15596.38</v>
      </c>
      <c r="G153" s="8">
        <v>60825.88</v>
      </c>
      <c r="H153" s="11">
        <v>58.5</v>
      </c>
      <c r="I153" s="8">
        <v>1066792.3599999999</v>
      </c>
      <c r="J153" s="8">
        <v>-173943.59377289773</v>
      </c>
      <c r="K153" s="8">
        <v>892848.7662271021</v>
      </c>
    </row>
    <row r="154" spans="1:11" ht="12.75">
      <c r="A154" s="5" t="s">
        <v>383</v>
      </c>
      <c r="B154" s="6" t="s">
        <v>199</v>
      </c>
      <c r="C154" s="6" t="s">
        <v>200</v>
      </c>
      <c r="D154" s="11">
        <v>777.3</v>
      </c>
      <c r="E154" s="11">
        <v>149.3</v>
      </c>
      <c r="F154" s="8">
        <v>10247.13</v>
      </c>
      <c r="G154" s="8">
        <v>183587.65</v>
      </c>
      <c r="H154" s="11">
        <v>757.5</v>
      </c>
      <c r="I154" s="8">
        <v>8148684.9</v>
      </c>
      <c r="J154" s="8">
        <v>-1328666.7482591888</v>
      </c>
      <c r="K154" s="8">
        <v>6820018.151740812</v>
      </c>
    </row>
    <row r="155" spans="1:11" ht="12.75">
      <c r="A155" s="9" t="s">
        <v>384</v>
      </c>
      <c r="B155" s="6" t="s">
        <v>199</v>
      </c>
      <c r="C155" s="6" t="s">
        <v>201</v>
      </c>
      <c r="D155" s="11">
        <v>255.9</v>
      </c>
      <c r="E155" s="11">
        <v>102.4</v>
      </c>
      <c r="F155" s="8">
        <v>11243.85</v>
      </c>
      <c r="G155" s="8">
        <v>138164.47</v>
      </c>
      <c r="H155" s="11">
        <v>239.5</v>
      </c>
      <c r="I155" s="8">
        <v>3011268.6</v>
      </c>
      <c r="J155" s="8">
        <v>-490996.0942160127</v>
      </c>
      <c r="K155" s="8">
        <v>2520272.505783987</v>
      </c>
    </row>
    <row r="156" spans="1:11" ht="12.75">
      <c r="A156" s="5" t="s">
        <v>385</v>
      </c>
      <c r="B156" s="6" t="s">
        <v>202</v>
      </c>
      <c r="C156" s="6" t="s">
        <v>203</v>
      </c>
      <c r="D156" s="11">
        <v>1075.3</v>
      </c>
      <c r="E156" s="11">
        <v>478.1</v>
      </c>
      <c r="F156" s="8">
        <v>7156.2</v>
      </c>
      <c r="G156" s="8">
        <v>417389.45</v>
      </c>
      <c r="H156" s="11">
        <v>1115.5</v>
      </c>
      <c r="I156" s="8">
        <v>8020708.93</v>
      </c>
      <c r="J156" s="8">
        <v>-1307799.894527341</v>
      </c>
      <c r="K156" s="8">
        <v>6712909.035472658</v>
      </c>
    </row>
    <row r="157" spans="1:11" ht="12.75">
      <c r="A157" s="5" t="s">
        <v>386</v>
      </c>
      <c r="B157" s="6" t="s">
        <v>202</v>
      </c>
      <c r="C157" s="6" t="s">
        <v>204</v>
      </c>
      <c r="D157" s="11">
        <v>122.4</v>
      </c>
      <c r="E157" s="11">
        <v>61.6</v>
      </c>
      <c r="F157" s="8">
        <v>13415.5</v>
      </c>
      <c r="G157" s="8">
        <v>99167.41</v>
      </c>
      <c r="H157" s="11">
        <v>111.5</v>
      </c>
      <c r="I157" s="8">
        <v>1741225.15</v>
      </c>
      <c r="J157" s="8">
        <v>-283911.81968977815</v>
      </c>
      <c r="K157" s="8">
        <v>1457313.3303102218</v>
      </c>
    </row>
    <row r="158" spans="1:11" ht="12.75">
      <c r="A158" s="5" t="s">
        <v>387</v>
      </c>
      <c r="B158" s="6" t="s">
        <v>205</v>
      </c>
      <c r="C158" s="6" t="s">
        <v>205</v>
      </c>
      <c r="D158" s="11">
        <v>2950.4</v>
      </c>
      <c r="E158" s="11">
        <v>799.1</v>
      </c>
      <c r="F158" s="8">
        <v>7777.86</v>
      </c>
      <c r="G158" s="8">
        <v>745834.74</v>
      </c>
      <c r="H158" s="11">
        <v>2869.5</v>
      </c>
      <c r="I158" s="8">
        <v>23693638.59</v>
      </c>
      <c r="J158" s="8">
        <v>-3863316.611960751</v>
      </c>
      <c r="K158" s="8">
        <v>19830321.97803925</v>
      </c>
    </row>
    <row r="159" spans="1:11" ht="12.75">
      <c r="A159" s="5" t="s">
        <v>388</v>
      </c>
      <c r="B159" s="6" t="s">
        <v>206</v>
      </c>
      <c r="C159" s="6" t="s">
        <v>207</v>
      </c>
      <c r="D159" s="11">
        <v>383.09999999999997</v>
      </c>
      <c r="E159" s="11">
        <v>153.3</v>
      </c>
      <c r="F159" s="8">
        <v>8911.22</v>
      </c>
      <c r="G159" s="8">
        <v>163930.79</v>
      </c>
      <c r="H159" s="11">
        <v>322.5</v>
      </c>
      <c r="I159" s="8">
        <v>3577818.83</v>
      </c>
      <c r="J159" s="8">
        <v>-174355.5500000002</v>
      </c>
      <c r="K159" s="8">
        <v>3403463.28</v>
      </c>
    </row>
    <row r="160" spans="1:11" ht="12.75">
      <c r="A160" s="5" t="s">
        <v>389</v>
      </c>
      <c r="B160" s="6" t="s">
        <v>206</v>
      </c>
      <c r="C160" s="6" t="s">
        <v>208</v>
      </c>
      <c r="D160" s="11">
        <v>2594.6</v>
      </c>
      <c r="E160" s="11">
        <v>660.1</v>
      </c>
      <c r="F160" s="8">
        <v>7153.77</v>
      </c>
      <c r="G160" s="8">
        <v>566664.66</v>
      </c>
      <c r="H160" s="11">
        <v>2421</v>
      </c>
      <c r="I160" s="8">
        <v>19127843.8</v>
      </c>
      <c r="J160" s="8">
        <v>-3118850.5059209843</v>
      </c>
      <c r="K160" s="8">
        <v>16008993.294079017</v>
      </c>
    </row>
    <row r="161" spans="1:11" ht="12.75">
      <c r="A161" s="5" t="s">
        <v>390</v>
      </c>
      <c r="B161" s="6" t="s">
        <v>209</v>
      </c>
      <c r="C161" s="6" t="s">
        <v>210</v>
      </c>
      <c r="D161" s="11">
        <v>358.5</v>
      </c>
      <c r="E161" s="11">
        <v>88.2</v>
      </c>
      <c r="F161" s="8">
        <v>9178.79</v>
      </c>
      <c r="G161" s="8">
        <v>97148.36</v>
      </c>
      <c r="H161" s="11">
        <v>327.5</v>
      </c>
      <c r="I161" s="8">
        <v>3387746.29</v>
      </c>
      <c r="J161" s="8">
        <v>-552381.875394572</v>
      </c>
      <c r="K161" s="8">
        <v>2835364.414605428</v>
      </c>
    </row>
    <row r="162" spans="1:11" ht="12.75">
      <c r="A162" s="5" t="s">
        <v>391</v>
      </c>
      <c r="B162" s="6" t="s">
        <v>209</v>
      </c>
      <c r="C162" s="6" t="s">
        <v>211</v>
      </c>
      <c r="D162" s="11">
        <v>100.6</v>
      </c>
      <c r="E162" s="11">
        <v>32.5</v>
      </c>
      <c r="F162" s="8">
        <v>14035.14</v>
      </c>
      <c r="G162" s="8">
        <v>54737.03</v>
      </c>
      <c r="H162" s="11">
        <v>99</v>
      </c>
      <c r="I162" s="8">
        <v>1466671.73</v>
      </c>
      <c r="J162" s="8">
        <v>-239145.0868670574</v>
      </c>
      <c r="K162" s="8">
        <v>1227526.6431329425</v>
      </c>
    </row>
    <row r="163" spans="1:11" ht="12.75">
      <c r="A163" s="5" t="s">
        <v>392</v>
      </c>
      <c r="B163" s="6" t="s">
        <v>209</v>
      </c>
      <c r="C163" s="6" t="s">
        <v>212</v>
      </c>
      <c r="D163" s="11">
        <v>186</v>
      </c>
      <c r="E163" s="11">
        <v>61.6</v>
      </c>
      <c r="F163" s="8">
        <v>12166.2</v>
      </c>
      <c r="G163" s="8">
        <v>89932.58</v>
      </c>
      <c r="H163" s="11">
        <v>171.5</v>
      </c>
      <c r="I163" s="8">
        <v>2352846.55</v>
      </c>
      <c r="J163" s="8">
        <v>-383638.46597398195</v>
      </c>
      <c r="K163" s="8">
        <v>1969208.084026018</v>
      </c>
    </row>
    <row r="164" spans="1:11" ht="12.75">
      <c r="A164" s="5" t="s">
        <v>393</v>
      </c>
      <c r="B164" s="6" t="s">
        <v>209</v>
      </c>
      <c r="C164" s="6" t="s">
        <v>213</v>
      </c>
      <c r="D164" s="11">
        <v>113.1</v>
      </c>
      <c r="E164" s="11">
        <v>28.9</v>
      </c>
      <c r="F164" s="8">
        <v>14041.08</v>
      </c>
      <c r="G164" s="8">
        <v>48694.46</v>
      </c>
      <c r="H164" s="11">
        <v>112.5</v>
      </c>
      <c r="I164" s="8">
        <v>1636740.32</v>
      </c>
      <c r="J164" s="8">
        <v>-266875.2645864493</v>
      </c>
      <c r="K164" s="8">
        <v>1369865.0554135507</v>
      </c>
    </row>
    <row r="165" spans="1:11" ht="12.75">
      <c r="A165" s="5" t="s">
        <v>394</v>
      </c>
      <c r="B165" s="6" t="s">
        <v>209</v>
      </c>
      <c r="C165" s="6" t="s">
        <v>214</v>
      </c>
      <c r="D165" s="11">
        <v>91.39999999999999</v>
      </c>
      <c r="E165" s="11">
        <v>27.5</v>
      </c>
      <c r="F165" s="8">
        <v>14170.62</v>
      </c>
      <c r="G165" s="8">
        <v>46763.05</v>
      </c>
      <c r="H165" s="11">
        <v>80</v>
      </c>
      <c r="I165" s="8">
        <v>1341957.9</v>
      </c>
      <c r="J165" s="8">
        <v>-218810.13454008137</v>
      </c>
      <c r="K165" s="8">
        <v>1123147.7654599184</v>
      </c>
    </row>
    <row r="166" spans="1:11" ht="12.75">
      <c r="A166" s="5" t="s">
        <v>395</v>
      </c>
      <c r="B166" s="6" t="s">
        <v>215</v>
      </c>
      <c r="C166" s="6" t="s">
        <v>216</v>
      </c>
      <c r="D166" s="11">
        <v>1809.1</v>
      </c>
      <c r="E166" s="11">
        <v>949.5</v>
      </c>
      <c r="F166" s="8">
        <v>7240.83</v>
      </c>
      <c r="G166" s="8">
        <v>931413.47</v>
      </c>
      <c r="H166" s="11">
        <v>1750.5</v>
      </c>
      <c r="I166" s="8">
        <v>14030797.16</v>
      </c>
      <c r="J166" s="8">
        <v>-2287762.242231438</v>
      </c>
      <c r="K166" s="8">
        <v>11743034.917768562</v>
      </c>
    </row>
    <row r="167" spans="1:11" ht="12.75">
      <c r="A167" s="5" t="s">
        <v>396</v>
      </c>
      <c r="B167" s="6" t="s">
        <v>215</v>
      </c>
      <c r="C167" s="6" t="s">
        <v>217</v>
      </c>
      <c r="D167" s="11">
        <v>1785.5</v>
      </c>
      <c r="E167" s="11">
        <v>506.7</v>
      </c>
      <c r="F167" s="8">
        <v>7205.3</v>
      </c>
      <c r="G167" s="8">
        <v>438111.25</v>
      </c>
      <c r="H167" s="11">
        <v>1729</v>
      </c>
      <c r="I167" s="8">
        <v>13303179.87</v>
      </c>
      <c r="J167" s="8">
        <v>-2169122.1290664948</v>
      </c>
      <c r="K167" s="8">
        <v>11134057.740933504</v>
      </c>
    </row>
    <row r="168" spans="1:11" ht="12.75">
      <c r="A168" s="5" t="s">
        <v>397</v>
      </c>
      <c r="B168" s="6" t="s">
        <v>215</v>
      </c>
      <c r="C168" s="6" t="s">
        <v>218</v>
      </c>
      <c r="D168" s="11">
        <v>2142.1000000000004</v>
      </c>
      <c r="E168" s="11">
        <v>887.9</v>
      </c>
      <c r="F168" s="8">
        <v>7175.38</v>
      </c>
      <c r="G168" s="8">
        <v>777060.18</v>
      </c>
      <c r="H168" s="11">
        <v>2073.5</v>
      </c>
      <c r="I168" s="8">
        <v>16147431.049999999</v>
      </c>
      <c r="J168" s="8">
        <v>-2632885.5476965318</v>
      </c>
      <c r="K168" s="8">
        <v>13514545.502303466</v>
      </c>
    </row>
    <row r="169" spans="1:11" ht="12.75">
      <c r="A169" s="5" t="s">
        <v>398</v>
      </c>
      <c r="B169" s="6" t="s">
        <v>215</v>
      </c>
      <c r="C169" s="6" t="s">
        <v>219</v>
      </c>
      <c r="D169" s="11">
        <v>4481</v>
      </c>
      <c r="E169" s="11">
        <v>594.5</v>
      </c>
      <c r="F169" s="8">
        <v>6921.3</v>
      </c>
      <c r="G169" s="8">
        <v>493765.47</v>
      </c>
      <c r="H169" s="11">
        <v>4417.5</v>
      </c>
      <c r="I169" s="8">
        <v>32822563.23</v>
      </c>
      <c r="J169" s="8">
        <v>-5351814.297830527</v>
      </c>
      <c r="K169" s="8">
        <v>27470748.932169475</v>
      </c>
    </row>
    <row r="170" spans="1:11" ht="12.75">
      <c r="A170" s="5" t="s">
        <v>399</v>
      </c>
      <c r="B170" s="6" t="s">
        <v>215</v>
      </c>
      <c r="C170" s="6" t="s">
        <v>220</v>
      </c>
      <c r="D170" s="11">
        <v>3161.5</v>
      </c>
      <c r="E170" s="11">
        <v>819.7</v>
      </c>
      <c r="F170" s="8">
        <v>6998.98</v>
      </c>
      <c r="G170" s="8">
        <v>688448.16</v>
      </c>
      <c r="H170" s="11">
        <v>3093.5</v>
      </c>
      <c r="I170" s="8">
        <v>23157450.04</v>
      </c>
      <c r="J170" s="8">
        <v>-3775889.511032807</v>
      </c>
      <c r="K170" s="8">
        <v>19381560.52896719</v>
      </c>
    </row>
    <row r="171" spans="1:11" ht="12.75">
      <c r="A171" s="5" t="s">
        <v>400</v>
      </c>
      <c r="B171" s="6" t="s">
        <v>215</v>
      </c>
      <c r="C171" s="6" t="s">
        <v>221</v>
      </c>
      <c r="D171" s="11">
        <v>19235.9</v>
      </c>
      <c r="E171" s="11">
        <v>10713.6</v>
      </c>
      <c r="F171" s="8">
        <v>6991.82</v>
      </c>
      <c r="G171" s="8">
        <v>10440164.36</v>
      </c>
      <c r="H171" s="11">
        <v>18916.5</v>
      </c>
      <c r="I171" s="8">
        <v>144934567.64000002</v>
      </c>
      <c r="J171" s="8">
        <v>-23632002.348819535</v>
      </c>
      <c r="K171" s="8">
        <v>121302565.29118048</v>
      </c>
    </row>
    <row r="172" spans="1:11" ht="12.75">
      <c r="A172" s="5" t="s">
        <v>401</v>
      </c>
      <c r="B172" s="6" t="s">
        <v>215</v>
      </c>
      <c r="C172" s="6" t="s">
        <v>204</v>
      </c>
      <c r="D172" s="11">
        <v>1090.3</v>
      </c>
      <c r="E172" s="11">
        <v>319.5</v>
      </c>
      <c r="F172" s="8">
        <v>7477.05</v>
      </c>
      <c r="G172" s="8">
        <v>286670.1</v>
      </c>
      <c r="H172" s="11">
        <v>1014.5</v>
      </c>
      <c r="I172" s="8">
        <v>8438897.83</v>
      </c>
      <c r="J172" s="8">
        <v>-1375986.8096847902</v>
      </c>
      <c r="K172" s="8">
        <v>7062911.020315209</v>
      </c>
    </row>
    <row r="173" spans="1:11" ht="12.75">
      <c r="A173" s="5" t="s">
        <v>402</v>
      </c>
      <c r="B173" s="6" t="s">
        <v>215</v>
      </c>
      <c r="C173" s="6" t="s">
        <v>222</v>
      </c>
      <c r="D173" s="11">
        <v>2246</v>
      </c>
      <c r="E173" s="11">
        <v>1393.5</v>
      </c>
      <c r="F173" s="8">
        <v>7244.54</v>
      </c>
      <c r="G173" s="8">
        <v>1569168.34</v>
      </c>
      <c r="H173" s="11">
        <v>2134</v>
      </c>
      <c r="I173" s="8">
        <v>17840397.279999997</v>
      </c>
      <c r="J173" s="8">
        <v>-2908928.6102681025</v>
      </c>
      <c r="K173" s="8">
        <v>14931468.669731895</v>
      </c>
    </row>
    <row r="174" spans="1:11" ht="12.75">
      <c r="A174" s="5" t="s">
        <v>403</v>
      </c>
      <c r="B174" s="6" t="s">
        <v>215</v>
      </c>
      <c r="C174" s="6" t="s">
        <v>223</v>
      </c>
      <c r="D174" s="11">
        <v>815.7</v>
      </c>
      <c r="E174" s="11">
        <v>340.8</v>
      </c>
      <c r="F174" s="8">
        <v>7735.25</v>
      </c>
      <c r="G174" s="8">
        <v>328679.45</v>
      </c>
      <c r="H174" s="11">
        <v>741</v>
      </c>
      <c r="I174" s="8">
        <v>6638323.13</v>
      </c>
      <c r="J174" s="8">
        <v>-1082397.8734324186</v>
      </c>
      <c r="K174" s="8">
        <v>5555925.256567582</v>
      </c>
    </row>
    <row r="175" spans="1:11" ht="12.75">
      <c r="A175" s="5" t="s">
        <v>404</v>
      </c>
      <c r="B175" s="6" t="s">
        <v>215</v>
      </c>
      <c r="C175" s="6" t="s">
        <v>224</v>
      </c>
      <c r="D175" s="11">
        <v>152.8</v>
      </c>
      <c r="E175" s="11">
        <v>42.6</v>
      </c>
      <c r="F175" s="8">
        <v>13092.45</v>
      </c>
      <c r="G175" s="8">
        <v>66928.61</v>
      </c>
      <c r="H175" s="11">
        <v>150</v>
      </c>
      <c r="I175" s="8">
        <v>2067455.2000000002</v>
      </c>
      <c r="J175" s="8">
        <v>-337104.57717607304</v>
      </c>
      <c r="K175" s="8">
        <v>1730350.622823927</v>
      </c>
    </row>
    <row r="176" spans="1:11" ht="12.75">
      <c r="A176" s="5" t="s">
        <v>405</v>
      </c>
      <c r="B176" s="6" t="s">
        <v>215</v>
      </c>
      <c r="C176" s="6" t="s">
        <v>225</v>
      </c>
      <c r="D176" s="11">
        <v>170.8</v>
      </c>
      <c r="E176" s="11">
        <v>22</v>
      </c>
      <c r="F176" s="8">
        <v>12643.91</v>
      </c>
      <c r="G176" s="8">
        <v>33379.92</v>
      </c>
      <c r="H176" s="11">
        <v>165</v>
      </c>
      <c r="I176" s="8">
        <v>2192959.79</v>
      </c>
      <c r="J176" s="8">
        <v>-357568.4652185353</v>
      </c>
      <c r="K176" s="8">
        <v>1835391.3247814649</v>
      </c>
    </row>
    <row r="177" spans="1:11" ht="12.75">
      <c r="A177" s="5" t="s">
        <v>406</v>
      </c>
      <c r="B177" s="6" t="s">
        <v>215</v>
      </c>
      <c r="C177" s="6" t="s">
        <v>226</v>
      </c>
      <c r="D177" s="11">
        <v>87.5</v>
      </c>
      <c r="E177" s="11">
        <v>20.3</v>
      </c>
      <c r="F177" s="8">
        <v>14664.54</v>
      </c>
      <c r="G177" s="8">
        <v>35722.81</v>
      </c>
      <c r="H177" s="11">
        <v>79.5</v>
      </c>
      <c r="I177" s="8">
        <v>1318869.9</v>
      </c>
      <c r="J177" s="8">
        <v>-56.39999999997963</v>
      </c>
      <c r="K177" s="8">
        <v>1318813.5</v>
      </c>
    </row>
    <row r="178" spans="1:11" ht="12.75">
      <c r="A178" s="10" t="s">
        <v>407</v>
      </c>
      <c r="B178" s="6" t="s">
        <v>227</v>
      </c>
      <c r="C178" s="6" t="s">
        <v>228</v>
      </c>
      <c r="D178" s="11">
        <v>774.5</v>
      </c>
      <c r="E178" s="11">
        <v>446</v>
      </c>
      <c r="F178" s="8">
        <v>7956.26</v>
      </c>
      <c r="G178" s="8">
        <v>518248.17</v>
      </c>
      <c r="H178" s="11">
        <v>738</v>
      </c>
      <c r="I178" s="8">
        <v>6680370.539999999</v>
      </c>
      <c r="J178" s="8">
        <v>-1089253.8257981087</v>
      </c>
      <c r="K178" s="8">
        <v>5591116.71420189</v>
      </c>
    </row>
    <row r="179" spans="1:11" ht="12.75">
      <c r="A179" s="10" t="s">
        <v>408</v>
      </c>
      <c r="B179" s="6" t="s">
        <v>227</v>
      </c>
      <c r="C179" s="6" t="s">
        <v>229</v>
      </c>
      <c r="D179" s="11">
        <v>684.2</v>
      </c>
      <c r="E179" s="11">
        <v>293.9</v>
      </c>
      <c r="F179" s="8">
        <v>7794.61</v>
      </c>
      <c r="G179" s="8">
        <v>281756.18</v>
      </c>
      <c r="H179" s="11">
        <v>665.5</v>
      </c>
      <c r="I179" s="8">
        <v>5614826.26</v>
      </c>
      <c r="J179" s="8">
        <v>-915513.735095402</v>
      </c>
      <c r="K179" s="8">
        <v>4699312.524904598</v>
      </c>
    </row>
    <row r="180" spans="1:11" ht="12.75">
      <c r="A180" s="10" t="s">
        <v>409</v>
      </c>
      <c r="B180" s="6" t="s">
        <v>227</v>
      </c>
      <c r="C180" s="6" t="s">
        <v>230</v>
      </c>
      <c r="D180" s="11">
        <v>156</v>
      </c>
      <c r="E180" s="11">
        <v>68.2</v>
      </c>
      <c r="F180" s="8">
        <v>13005.18</v>
      </c>
      <c r="G180" s="8">
        <v>106434.4</v>
      </c>
      <c r="H180" s="11">
        <v>149</v>
      </c>
      <c r="I180" s="8">
        <v>2135242.59</v>
      </c>
      <c r="J180" s="8">
        <v>-348157.5080660964</v>
      </c>
      <c r="K180" s="8">
        <v>1787085.0819339035</v>
      </c>
    </row>
    <row r="181" spans="1:11" ht="12.75">
      <c r="A181" s="10" t="s">
        <v>410</v>
      </c>
      <c r="B181" s="6" t="s">
        <v>227</v>
      </c>
      <c r="C181" s="6" t="s">
        <v>231</v>
      </c>
      <c r="D181" s="11">
        <v>77.7</v>
      </c>
      <c r="E181" s="11">
        <v>14</v>
      </c>
      <c r="F181" s="8">
        <v>15439.03</v>
      </c>
      <c r="G181" s="8">
        <v>25937.57</v>
      </c>
      <c r="H181" s="11">
        <v>67</v>
      </c>
      <c r="I181" s="8">
        <v>1225550.01</v>
      </c>
      <c r="J181" s="8">
        <v>-199829.48986231093</v>
      </c>
      <c r="K181" s="8">
        <v>1025720.5201376891</v>
      </c>
    </row>
    <row r="183" spans="4:11" ht="12.75">
      <c r="D183" s="24"/>
      <c r="E183" s="24"/>
      <c r="G183" s="8">
        <f>SUM(G4:G182)</f>
        <v>306359399.6300002</v>
      </c>
      <c r="H183" s="11">
        <f>SUM(H4:H182)</f>
        <v>798980</v>
      </c>
      <c r="I183" s="8"/>
      <c r="K183" s="8">
        <f>SUM(K4:K182)</f>
        <v>5284709503.749998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gerard_j</dc:creator>
  <cp:keywords/>
  <dc:description/>
  <cp:lastModifiedBy>Christel, Mary Lynn</cp:lastModifiedBy>
  <cp:lastPrinted>2010-07-19T19:39:39Z</cp:lastPrinted>
  <dcterms:created xsi:type="dcterms:W3CDTF">2005-04-07T14:33:00Z</dcterms:created>
  <dcterms:modified xsi:type="dcterms:W3CDTF">2013-03-07T19:00:19Z</dcterms:modified>
  <cp:category/>
  <cp:version/>
  <cp:contentType/>
  <cp:contentStatus/>
</cp:coreProperties>
</file>