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8585" windowHeight="12570" tabRatio="576" activeTab="0"/>
  </bookViews>
  <sheets>
    <sheet name="Sheet1" sheetId="1" r:id="rId1"/>
  </sheets>
  <definedNames>
    <definedName name="_xlnm._FilterDatabase" localSheetId="0" hidden="1">'Sheet1'!$B$1:$FV$233</definedName>
    <definedName name="GMONEY">#REF!</definedName>
    <definedName name="MONEY">#REF!</definedName>
    <definedName name="_xlnm.Print_Area" localSheetId="0">'Sheet1'!$B$3:$AA$125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Z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Mary Lynn will adjust the July Master Sheet to the previous numbers for July 2011.</t>
        </r>
      </text>
    </comment>
  </commentList>
</comments>
</file>

<file path=xl/sharedStrings.xml><?xml version="1.0" encoding="utf-8"?>
<sst xmlns="http://schemas.openxmlformats.org/spreadsheetml/2006/main" count="382" uniqueCount="298">
  <si>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</si>
  <si>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</si>
  <si>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</si>
  <si>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</si>
  <si>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</si>
  <si>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</si>
  <si>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CAMPO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</si>
  <si>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</si>
  <si>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</si>
  <si>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</si>
  <si>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</si>
  <si>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</si>
  <si>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</si>
  <si>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</si>
  <si>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</si>
  <si>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</si>
  <si>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</si>
  <si>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</si>
  <si>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</si>
  <si>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</si>
  <si>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</si>
  <si>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</si>
  <si>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</si>
  <si>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</si>
  <si>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</si>
  <si>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</si>
  <si>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</si>
  <si>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</si>
  <si>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</si>
  <si>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</si>
  <si>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</si>
  <si>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</si>
  <si>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</si>
  <si>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</si>
  <si>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</si>
  <si>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</si>
  <si>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</si>
  <si>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</si>
  <si>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</si>
  <si>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</si>
  <si>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</si>
  <si>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</si>
  <si>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JUAN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</si>
  <si>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</si>
  <si>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</si>
  <si>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</si>
  <si>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</si>
  <si>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</si>
  <si>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</si>
  <si>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</si>
  <si>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BRIGHTON 27J</t>
  </si>
  <si>
    <t>GILPIN</t>
  </si>
  <si>
    <t>MONTEZUMA</t>
  </si>
  <si>
    <t>OURAY</t>
  </si>
  <si>
    <t>SAGUACHE</t>
  </si>
  <si>
    <t>TELLER</t>
  </si>
  <si>
    <t>KEENESBURG</t>
  </si>
  <si>
    <t>Cost of Living Increase Calculated in FY 2001-02</t>
  </si>
  <si>
    <t>Total Maximum Allowable Override (Column D + E)</t>
  </si>
  <si>
    <t xml:space="preserve">calculated as the cost of living increase in FY 2001-02.  </t>
  </si>
  <si>
    <t>Override Percentage of Total Program Utilized</t>
  </si>
  <si>
    <t>Override as Percentage of Total Program</t>
  </si>
  <si>
    <t>FLORENCE</t>
  </si>
  <si>
    <t>BRUSH</t>
  </si>
  <si>
    <t>WOODLAND PARK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</si>
  <si>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</si>
  <si>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</si>
  <si>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</si>
  <si>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</si>
  <si>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</si>
  <si>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</si>
  <si>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</si>
  <si>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</si>
  <si>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</si>
  <si>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</si>
  <si>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</si>
  <si>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 xml:space="preserve"> </t>
  </si>
  <si>
    <t>STRASBURG</t>
  </si>
  <si>
    <t>FALCON</t>
  </si>
  <si>
    <t>IGNACIO</t>
  </si>
  <si>
    <t>VALLEY</t>
  </si>
  <si>
    <t>ADAMS 12 FIVE STAR</t>
  </si>
  <si>
    <t>WEST END</t>
  </si>
  <si>
    <t>AULT-HIGHLAND</t>
  </si>
  <si>
    <t>EATON</t>
  </si>
  <si>
    <t>MONTE VISTA</t>
  </si>
  <si>
    <t>20% (25%) of Total Program/$200,000 Allowable Override</t>
  </si>
  <si>
    <t>fixed mill</t>
  </si>
  <si>
    <t>before override limit included hold harmless</t>
  </si>
  <si>
    <t>mill limit</t>
  </si>
  <si>
    <t>Kit Carson, East Grand, and Rangely - okay to exceed override limit, election held prior to hold harmless amounts being included in the limit per discussion with Deb Godshall, Leg. Council.</t>
  </si>
  <si>
    <t>PRITCHETT</t>
  </si>
  <si>
    <t>HOLYOKE</t>
  </si>
  <si>
    <t>MAPLETON</t>
  </si>
  <si>
    <t>COMMERCE CITY</t>
  </si>
  <si>
    <t>ENGLEWOOD</t>
  </si>
  <si>
    <t>SHERIDAN</t>
  </si>
  <si>
    <t>CHERRY CREEK</t>
  </si>
  <si>
    <t>LITTLETON</t>
  </si>
  <si>
    <t>DEER TRAIL</t>
  </si>
  <si>
    <t>AURORA</t>
  </si>
  <si>
    <t>MCCLAVE</t>
  </si>
  <si>
    <t>ST VRAIN</t>
  </si>
  <si>
    <t>BUENA VISTA</t>
  </si>
  <si>
    <t>SALIDA</t>
  </si>
  <si>
    <t>NORTH CONEJOS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</si>
  <si>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</si>
  <si>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</si>
  <si>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</si>
  <si>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</si>
  <si>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</si>
  <si>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</si>
  <si>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</si>
  <si>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LEWIS-PALMER</t>
  </si>
  <si>
    <t>MIAMI-YODER</t>
  </si>
  <si>
    <t>ROARING FORK</t>
  </si>
  <si>
    <t>WEST GRAND</t>
  </si>
  <si>
    <t>EAST GRAND</t>
  </si>
  <si>
    <t>RIFLE - GARFIELD RE-2</t>
  </si>
  <si>
    <t>PARACHUTE - GARFIELD 16</t>
  </si>
  <si>
    <t>PLAINVIEW</t>
  </si>
  <si>
    <t>HI PLAINS</t>
  </si>
  <si>
    <t>DURANGO</t>
  </si>
  <si>
    <t>BAYFIELD</t>
  </si>
  <si>
    <t>POUDRE</t>
  </si>
  <si>
    <t>THOMPSON</t>
  </si>
  <si>
    <t>ESTES PARK</t>
  </si>
  <si>
    <t>PRIMERO</t>
  </si>
  <si>
    <t>AGUILAR</t>
  </si>
  <si>
    <t>BRANSON</t>
  </si>
  <si>
    <t>KIM</t>
  </si>
  <si>
    <t>FRENCHMAN</t>
  </si>
  <si>
    <t>PLATEAU</t>
  </si>
  <si>
    <t>DEBEQUE</t>
  </si>
  <si>
    <t>MESA VALLEY</t>
  </si>
  <si>
    <t>CREEDE</t>
  </si>
  <si>
    <t>MANCOS</t>
  </si>
  <si>
    <t>FT. MORGAN</t>
  </si>
  <si>
    <t>WELDON</t>
  </si>
  <si>
    <t>SWINK</t>
  </si>
  <si>
    <t>RIDGWAY</t>
  </si>
  <si>
    <t>PLATTE CANYON</t>
  </si>
  <si>
    <t>ASPEN</t>
  </si>
  <si>
    <t>MEEKER</t>
  </si>
  <si>
    <t>RANGELY</t>
  </si>
  <si>
    <t>SARGENT</t>
  </si>
  <si>
    <t>HAYDEN</t>
  </si>
  <si>
    <t>STEAMBOAT SPRINGS</t>
  </si>
  <si>
    <t>SOUTH ROUTT</t>
  </si>
  <si>
    <t>SILVERTON</t>
  </si>
  <si>
    <t>TELLURIDE</t>
  </si>
  <si>
    <t>NORWOOD</t>
  </si>
  <si>
    <t>PLATTE VALLEY</t>
  </si>
  <si>
    <t>CRIPPLE CREEK</t>
  </si>
  <si>
    <t>ARICKAREE</t>
  </si>
  <si>
    <t>WOODLIN</t>
  </si>
  <si>
    <t>GILCREST</t>
  </si>
  <si>
    <t>WINDSOR</t>
  </si>
  <si>
    <t>JOHNSTOWN</t>
  </si>
  <si>
    <t>FT. LUPTON</t>
  </si>
  <si>
    <t>PRAIRIE</t>
  </si>
  <si>
    <t>PAWNEE</t>
  </si>
  <si>
    <t>PLATTE VALLEY - WELD</t>
  </si>
  <si>
    <t xml:space="preserve">% with 25% plus Allowable COLA </t>
  </si>
  <si>
    <t>District Number</t>
  </si>
  <si>
    <t>BOULDER VALLEY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</si>
  <si>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</si>
  <si>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</si>
  <si>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</si>
  <si>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</si>
  <si>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</si>
  <si>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</si>
  <si>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</si>
  <si>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</si>
  <si>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</si>
  <si>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</si>
  <si>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</si>
  <si>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</si>
  <si>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</si>
  <si>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</si>
  <si>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</si>
  <si>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</si>
  <si>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</si>
  <si>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</si>
  <si>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</si>
  <si>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</si>
  <si>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</si>
  <si>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</si>
  <si>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</si>
  <si>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</si>
  <si>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</si>
  <si>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</si>
  <si>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</si>
  <si>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</si>
  <si>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</si>
  <si>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</si>
  <si>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</si>
  <si>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</si>
  <si>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</si>
  <si>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</si>
  <si>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</si>
  <si>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</si>
  <si>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</si>
  <si>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</si>
  <si>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</si>
  <si>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</si>
  <si>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</si>
  <si>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</si>
  <si>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</si>
  <si>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</si>
  <si>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</si>
  <si>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</si>
  <si>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</si>
  <si>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</si>
  <si>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</si>
  <si>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</si>
  <si>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</si>
  <si>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</si>
  <si>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</si>
  <si>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</si>
  <si>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</si>
  <si>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</si>
  <si>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</si>
  <si>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</si>
  <si>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</si>
  <si>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</si>
  <si>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</si>
  <si>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</si>
  <si>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</si>
  <si>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</si>
  <si>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</si>
  <si>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</si>
  <si>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</si>
  <si>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</si>
  <si>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</si>
  <si>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</si>
  <si>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</si>
  <si>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</si>
  <si>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</si>
  <si>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</si>
  <si>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</si>
  <si>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</si>
  <si>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</si>
  <si>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</si>
  <si>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</si>
  <si>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</si>
  <si>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</si>
  <si>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</si>
  <si>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</si>
  <si>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</si>
  <si>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</si>
  <si>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</si>
  <si>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2820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</si>
  <si>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</si>
  <si>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</si>
  <si>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</si>
  <si>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</si>
  <si>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</si>
  <si>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</si>
  <si>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</si>
  <si>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</si>
  <si>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</si>
  <si>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</si>
  <si>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</si>
  <si>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</si>
  <si>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</si>
  <si>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</si>
  <si>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</si>
  <si>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</si>
  <si>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</si>
  <si>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</si>
  <si>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</si>
  <si>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</si>
  <si>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</si>
  <si>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cap on mill</t>
  </si>
  <si>
    <t>Mill not to exceed 7.4</t>
  </si>
  <si>
    <t>=155,854 + 5.61 mill cap</t>
  </si>
  <si>
    <t>Inflationary component</t>
  </si>
  <si>
    <t>mill cap</t>
  </si>
  <si>
    <t>Notes</t>
  </si>
  <si>
    <t>0190</t>
  </si>
  <si>
    <t>BYERS</t>
  </si>
  <si>
    <t>COSTILLA</t>
  </si>
  <si>
    <t>SIERRA GRANDE</t>
  </si>
  <si>
    <t>1480</t>
  </si>
  <si>
    <t>STRATTON</t>
  </si>
  <si>
    <t>1990</t>
  </si>
  <si>
    <t>PLATEAU VALLEY</t>
  </si>
  <si>
    <t>2730</t>
  </si>
  <si>
    <t>DEL NORTE</t>
  </si>
  <si>
    <t>3146</t>
  </si>
  <si>
    <t>BRIGGSDALE</t>
  </si>
  <si>
    <t>25% of Total Program Funding or 200,000 plus the amount</t>
  </si>
  <si>
    <t>The Override Limitation was revised to include</t>
  </si>
  <si>
    <t>Net Assessed Valuation 2012</t>
  </si>
  <si>
    <t>Fixed Mill</t>
  </si>
  <si>
    <t>max 50 mill total</t>
  </si>
  <si>
    <t>District incorrectly levied in FY2012 - permitted to collect revenue shortfall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</si>
</sst>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4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0" fontId="0" fillId="0" borderId="0" xfId="0" applyNumberFormat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 horizontal="left"/>
    </xf>
    <xf numFmtId="21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left"/>
    </xf>
    <xf numFmtId="40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0" fontId="0" fillId="0" borderId="0" xfId="0" applyNumberFormat="1" applyAlignment="1">
      <alignment/>
    </xf>
    <xf numFmtId="3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Alignment="1" quotePrefix="1">
      <alignment/>
    </xf>
    <xf numFmtId="3" fontId="0" fillId="0" borderId="0" xfId="0" applyNumberFormat="1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47</xdr:row>
      <xdr:rowOff>95250</xdr:rowOff>
    </xdr:from>
    <xdr:to>
      <xdr:col>1</xdr:col>
      <xdr:colOff>581025</xdr:colOff>
      <xdr:row>47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9062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3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A3" sqref="A3"/>
    </sheetView>
  </sheetViews>
  <sheetFormatPr defaultColWidth="9.140625" defaultRowHeight="12.75"/>
  <cols>
    <col min="2" max="2" width="14.28125" style="0" customWidth="1"/>
    <col min="3" max="3" width="27.7109375" style="6" customWidth="1"/>
    <col min="4" max="4" width="16.28125" style="0" customWidth="1"/>
    <col min="5" max="7" width="17.140625" style="1" customWidth="1"/>
    <col min="8" max="8" width="16.140625" style="1" customWidth="1"/>
    <col min="9" max="9" width="15.421875" style="10" customWidth="1"/>
    <col min="10" max="10" width="14.57421875" style="1" customWidth="1"/>
    <col min="11" max="11" width="15.28125" style="11" customWidth="1"/>
    <col min="12" max="12" width="15.7109375" style="1" customWidth="1"/>
    <col min="13" max="13" width="16.00390625" style="2" customWidth="1"/>
    <col min="14" max="14" width="14.57421875" style="3" customWidth="1"/>
    <col min="15" max="15" width="9.28125" style="5" customWidth="1"/>
    <col min="16" max="16" width="10.28125" style="10" customWidth="1"/>
    <col min="17" max="17" width="12.421875" style="0" customWidth="1"/>
    <col min="18" max="19" width="9.28125" style="0" customWidth="1"/>
    <col min="20" max="25" width="9.140625" style="0" customWidth="1"/>
    <col min="26" max="26" width="17.140625" style="1" customWidth="1"/>
    <col min="27" max="27" width="10.57421875" style="0" bestFit="1" customWidth="1"/>
    <col min="29" max="29" width="16.140625" style="1" customWidth="1"/>
    <col min="30" max="30" width="12.7109375" style="0" bestFit="1" customWidth="1"/>
  </cols>
  <sheetData>
    <row r="1" spans="1:30" s="37" customFormat="1" ht="81.75" customHeight="1">
      <c r="A1" s="43" t="s">
        <v>164</v>
      </c>
      <c r="B1" s="37" t="s">
        <v>10</v>
      </c>
      <c r="C1" s="37" t="s">
        <v>0</v>
      </c>
      <c r="D1" s="37" t="s">
        <v>49</v>
      </c>
      <c r="E1" s="38" t="s">
        <v>86</v>
      </c>
      <c r="F1" s="38" t="s">
        <v>57</v>
      </c>
      <c r="G1" s="38" t="s">
        <v>58</v>
      </c>
      <c r="H1" s="38" t="s">
        <v>75</v>
      </c>
      <c r="I1" s="39" t="s">
        <v>163</v>
      </c>
      <c r="J1" s="38" t="s">
        <v>60</v>
      </c>
      <c r="K1" s="40" t="s">
        <v>1</v>
      </c>
      <c r="L1" s="38" t="s">
        <v>2</v>
      </c>
      <c r="M1" s="40" t="s">
        <v>3</v>
      </c>
      <c r="N1" s="49" t="s">
        <v>294</v>
      </c>
      <c r="O1" s="41" t="s">
        <v>4</v>
      </c>
      <c r="P1" s="39" t="s">
        <v>61</v>
      </c>
      <c r="Q1" s="37" t="s">
        <v>279</v>
      </c>
      <c r="Z1" s="42"/>
      <c r="AA1" s="43"/>
      <c r="AC1" s="42"/>
      <c r="AD1" s="43"/>
    </row>
    <row r="2" spans="3:29" s="25" customFormat="1" ht="12.75">
      <c r="C2" s="23"/>
      <c r="D2" s="26"/>
      <c r="E2" s="27"/>
      <c r="F2" s="27"/>
      <c r="G2" s="27"/>
      <c r="H2" s="27"/>
      <c r="I2" s="35"/>
      <c r="J2" s="27"/>
      <c r="K2" s="36"/>
      <c r="L2" s="27"/>
      <c r="M2" s="45"/>
      <c r="N2" s="46"/>
      <c r="O2" s="30"/>
      <c r="P2" s="29"/>
      <c r="Z2" s="28"/>
      <c r="AC2" s="28"/>
    </row>
    <row r="3" spans="1:30" ht="12.75">
      <c r="A3" t="s">
        <v>166</v>
      </c>
      <c r="B3" s="6" t="s">
        <v>11</v>
      </c>
      <c r="C3" s="32" t="s">
        <v>93</v>
      </c>
      <c r="D3" s="1">
        <v>59462667.25</v>
      </c>
      <c r="E3" s="1">
        <f>IF((D3*0.25)&lt;200000,200000,(D3*0.25))</f>
        <v>14865666.8125</v>
      </c>
      <c r="F3" s="1">
        <v>1023645.96</v>
      </c>
      <c r="G3" s="1">
        <f aca="true" t="shared" si="0" ref="G3:G81">E3+F3</f>
        <v>15889312.7725</v>
      </c>
      <c r="H3" s="1">
        <v>4884049.99</v>
      </c>
      <c r="I3" s="10">
        <f aca="true" t="shared" si="1" ref="I3:I34">(E3+F3)/D3</f>
        <v>0.26721493514067013</v>
      </c>
      <c r="J3" s="18">
        <f>H3/D3</f>
        <v>0.08213640954694981</v>
      </c>
      <c r="K3" s="11">
        <f>H3-G3</f>
        <v>-11005262.7825</v>
      </c>
      <c r="L3" s="1">
        <f aca="true" t="shared" si="2" ref="L3:L36">(N3*O3)/1000</f>
        <v>4883804.22544</v>
      </c>
      <c r="M3" s="2">
        <f aca="true" t="shared" si="3" ref="M3:M34">L3-H3</f>
        <v>-245.76456000003964</v>
      </c>
      <c r="N3" s="17">
        <v>452371640</v>
      </c>
      <c r="O3" s="5">
        <v>10.796000000000001</v>
      </c>
      <c r="P3" s="9">
        <f aca="true" t="shared" si="4" ref="P3:P34">L3/D3</f>
        <v>0.0821322764568722</v>
      </c>
      <c r="Q3" s="7"/>
      <c r="AA3" s="1"/>
      <c r="AD3" s="1"/>
    </row>
    <row r="4" spans="1:30" ht="12.75">
      <c r="A4" t="s">
        <v>167</v>
      </c>
      <c r="B4" s="6" t="s">
        <v>11</v>
      </c>
      <c r="C4" s="32" t="s">
        <v>81</v>
      </c>
      <c r="D4" s="1">
        <v>325353455.79</v>
      </c>
      <c r="E4" s="1">
        <f aca="true" t="shared" si="5" ref="E4:E71">IF((D4*0.25)&lt;200000,200000,(D4*0.25))</f>
        <v>81338363.9475</v>
      </c>
      <c r="F4" s="1">
        <v>5923407.7</v>
      </c>
      <c r="G4" s="1">
        <f t="shared" si="0"/>
        <v>87261771.64750001</v>
      </c>
      <c r="H4" s="1">
        <v>35400000</v>
      </c>
      <c r="I4" s="10">
        <f t="shared" si="1"/>
        <v>0.26820606972075095</v>
      </c>
      <c r="J4" s="18">
        <f aca="true" t="shared" si="6" ref="J4:J67">H4/D4</f>
        <v>0.10880474563899821</v>
      </c>
      <c r="K4" s="11">
        <f aca="true" t="shared" si="7" ref="K4:K67">H4-G4</f>
        <v>-51861771.64750001</v>
      </c>
      <c r="L4" s="1">
        <f t="shared" si="2"/>
        <v>35399778.685348</v>
      </c>
      <c r="M4" s="2">
        <f t="shared" si="3"/>
        <v>-221.31465200334787</v>
      </c>
      <c r="N4" s="17">
        <v>1737241924</v>
      </c>
      <c r="O4" s="5">
        <v>20.377</v>
      </c>
      <c r="P4" s="9">
        <f t="shared" si="4"/>
        <v>0.10880406541062483</v>
      </c>
      <c r="Q4" s="7"/>
      <c r="AA4" s="1"/>
      <c r="AD4" s="1"/>
    </row>
    <row r="5" spans="1:30" ht="12.75">
      <c r="A5" t="s">
        <v>168</v>
      </c>
      <c r="B5" s="6" t="s">
        <v>11</v>
      </c>
      <c r="C5" s="32" t="s">
        <v>94</v>
      </c>
      <c r="D5" s="1">
        <v>61026043.14</v>
      </c>
      <c r="E5" s="1">
        <f t="shared" si="5"/>
        <v>15256510.785</v>
      </c>
      <c r="F5" s="1">
        <v>1501809.63</v>
      </c>
      <c r="G5" s="1">
        <f t="shared" si="0"/>
        <v>16758320.415</v>
      </c>
      <c r="H5" s="1">
        <v>4890000</v>
      </c>
      <c r="I5" s="10">
        <f t="shared" si="1"/>
        <v>0.27460932337616406</v>
      </c>
      <c r="J5" s="18">
        <f t="shared" si="6"/>
        <v>0.08012972410454072</v>
      </c>
      <c r="K5" s="11">
        <f t="shared" si="7"/>
        <v>-11868320.415</v>
      </c>
      <c r="L5" s="1">
        <f t="shared" si="2"/>
        <v>4889755.308509999</v>
      </c>
      <c r="M5" s="2">
        <f t="shared" si="3"/>
        <v>-244.69149000104517</v>
      </c>
      <c r="N5" s="17">
        <v>565354990</v>
      </c>
      <c r="O5" s="5">
        <v>8.649</v>
      </c>
      <c r="P5" s="9">
        <f t="shared" si="4"/>
        <v>0.08012571448049481</v>
      </c>
      <c r="Q5" s="7"/>
      <c r="AA5" s="1"/>
      <c r="AD5" s="1"/>
    </row>
    <row r="6" spans="1:30" ht="12.75">
      <c r="A6" t="s">
        <v>169</v>
      </c>
      <c r="B6" s="6" t="s">
        <v>11</v>
      </c>
      <c r="C6" s="32" t="s">
        <v>50</v>
      </c>
      <c r="D6" s="1">
        <v>119028346.25999999</v>
      </c>
      <c r="E6" s="1">
        <f t="shared" si="5"/>
        <v>29757086.564999998</v>
      </c>
      <c r="F6" s="1">
        <v>1480552.63</v>
      </c>
      <c r="G6" s="1">
        <f t="shared" si="0"/>
        <v>31237639.194999997</v>
      </c>
      <c r="H6" s="1">
        <v>750000</v>
      </c>
      <c r="I6" s="10">
        <f t="shared" si="1"/>
        <v>0.26243865580360115</v>
      </c>
      <c r="J6" s="18">
        <f t="shared" si="6"/>
        <v>0.006301020081063168</v>
      </c>
      <c r="K6" s="11">
        <f t="shared" si="7"/>
        <v>-30487639.194999997</v>
      </c>
      <c r="L6" s="1">
        <f t="shared" si="2"/>
        <v>750313.6892980001</v>
      </c>
      <c r="M6" s="2">
        <f t="shared" si="3"/>
        <v>313.68929800007027</v>
      </c>
      <c r="N6" s="17">
        <v>807657362</v>
      </c>
      <c r="O6" s="5">
        <v>0.929</v>
      </c>
      <c r="P6" s="9">
        <f t="shared" si="4"/>
        <v>0.006303655497817719</v>
      </c>
      <c r="Q6" s="7"/>
      <c r="AA6" s="1"/>
      <c r="AD6" s="1"/>
    </row>
    <row r="7" spans="1:30" ht="12.75">
      <c r="A7" t="s">
        <v>170</v>
      </c>
      <c r="B7" s="6" t="s">
        <v>11</v>
      </c>
      <c r="C7" s="32" t="s">
        <v>77</v>
      </c>
      <c r="D7" s="1">
        <v>7534998.87</v>
      </c>
      <c r="E7" s="1">
        <f t="shared" si="5"/>
        <v>1883749.7175</v>
      </c>
      <c r="F7" s="1">
        <v>197482.31</v>
      </c>
      <c r="G7" s="1">
        <f t="shared" si="0"/>
        <v>2081232.0275</v>
      </c>
      <c r="H7" s="1">
        <v>300000</v>
      </c>
      <c r="I7" s="10">
        <f t="shared" si="1"/>
        <v>0.27620867148185785</v>
      </c>
      <c r="J7" s="18">
        <f t="shared" si="6"/>
        <v>0.039814206368951985</v>
      </c>
      <c r="K7" s="11">
        <f t="shared" si="7"/>
        <v>-1781232.0275</v>
      </c>
      <c r="L7" s="1">
        <f t="shared" si="2"/>
        <v>300032.6328</v>
      </c>
      <c r="M7" s="2">
        <f t="shared" si="3"/>
        <v>32.632800000021234</v>
      </c>
      <c r="N7" s="17">
        <v>87728840</v>
      </c>
      <c r="O7" s="5">
        <v>3.42</v>
      </c>
      <c r="P7" s="9">
        <f t="shared" si="4"/>
        <v>0.039818537199063975</v>
      </c>
      <c r="Q7" s="7"/>
      <c r="AA7" s="1"/>
      <c r="AD7" s="1"/>
    </row>
    <row r="8" spans="1:30" ht="12.75">
      <c r="A8" t="s">
        <v>171</v>
      </c>
      <c r="B8" s="6" t="s">
        <v>11</v>
      </c>
      <c r="C8" s="32" t="s">
        <v>5</v>
      </c>
      <c r="D8" s="1">
        <v>101200300.1</v>
      </c>
      <c r="E8" s="1">
        <f t="shared" si="5"/>
        <v>25300075.025</v>
      </c>
      <c r="F8" s="1">
        <v>3049421.53</v>
      </c>
      <c r="G8" s="1">
        <f t="shared" si="0"/>
        <v>28349496.555</v>
      </c>
      <c r="H8" s="1">
        <v>8363712.48</v>
      </c>
      <c r="I8" s="10">
        <f t="shared" si="1"/>
        <v>0.280132534458759</v>
      </c>
      <c r="J8" s="18">
        <f t="shared" si="6"/>
        <v>0.08264513516002904</v>
      </c>
      <c r="K8" s="11">
        <f t="shared" si="7"/>
        <v>-19985784.075</v>
      </c>
      <c r="L8" s="1">
        <f t="shared" si="2"/>
        <v>8363438.8992</v>
      </c>
      <c r="M8" s="2">
        <f t="shared" si="3"/>
        <v>-273.58080000057817</v>
      </c>
      <c r="N8" s="17">
        <v>527994880</v>
      </c>
      <c r="O8" s="5">
        <v>15.84</v>
      </c>
      <c r="P8" s="9">
        <f t="shared" si="4"/>
        <v>0.08264243180045669</v>
      </c>
      <c r="Q8" s="7"/>
      <c r="AA8" s="1"/>
      <c r="AD8" s="1"/>
    </row>
    <row r="9" spans="1:30" ht="12.75">
      <c r="A9" t="s">
        <v>172</v>
      </c>
      <c r="B9" s="6" t="s">
        <v>12</v>
      </c>
      <c r="C9" s="32" t="s">
        <v>95</v>
      </c>
      <c r="D9" s="1">
        <v>22485186.11</v>
      </c>
      <c r="E9" s="1">
        <f t="shared" si="5"/>
        <v>5621296.5275</v>
      </c>
      <c r="F9" s="1">
        <v>767975.61</v>
      </c>
      <c r="G9" s="1">
        <f t="shared" si="0"/>
        <v>6389272.1375</v>
      </c>
      <c r="H9" s="1">
        <v>4655850</v>
      </c>
      <c r="I9" s="10">
        <f t="shared" si="1"/>
        <v>0.28415473664496166</v>
      </c>
      <c r="J9" s="18">
        <f t="shared" si="6"/>
        <v>0.2070629959308796</v>
      </c>
      <c r="K9" s="11">
        <f t="shared" si="7"/>
        <v>-1733422.1375000002</v>
      </c>
      <c r="L9" s="1">
        <f t="shared" si="2"/>
        <v>4656219.854440001</v>
      </c>
      <c r="M9" s="11">
        <f t="shared" si="3"/>
        <v>369.85444000083953</v>
      </c>
      <c r="N9" s="17">
        <v>411108940</v>
      </c>
      <c r="O9" s="5">
        <v>11.326</v>
      </c>
      <c r="P9" s="9">
        <f t="shared" si="4"/>
        <v>0.20707944473580348</v>
      </c>
      <c r="Q9" s="7"/>
      <c r="AA9" s="1"/>
      <c r="AD9" s="1"/>
    </row>
    <row r="10" spans="1:30" ht="12.75">
      <c r="A10" t="s">
        <v>173</v>
      </c>
      <c r="B10" s="6" t="s">
        <v>12</v>
      </c>
      <c r="C10" s="32" t="s">
        <v>96</v>
      </c>
      <c r="D10" s="1">
        <v>13229697.27</v>
      </c>
      <c r="E10" s="1">
        <f t="shared" si="5"/>
        <v>3307424.3175</v>
      </c>
      <c r="F10" s="1">
        <v>339255.29</v>
      </c>
      <c r="G10" s="1">
        <f t="shared" si="0"/>
        <v>3646679.6075</v>
      </c>
      <c r="H10" s="1">
        <v>1000000</v>
      </c>
      <c r="I10" s="10">
        <f t="shared" si="1"/>
        <v>0.27564346583873117</v>
      </c>
      <c r="J10" s="18">
        <f t="shared" si="6"/>
        <v>0.07558751947163792</v>
      </c>
      <c r="K10" s="11">
        <f t="shared" si="7"/>
        <v>-2646679.6075</v>
      </c>
      <c r="L10" s="1">
        <f t="shared" si="2"/>
        <v>999956.4421</v>
      </c>
      <c r="M10" s="2">
        <f t="shared" si="3"/>
        <v>-43.55790000001434</v>
      </c>
      <c r="N10" s="17">
        <v>147268990</v>
      </c>
      <c r="O10" s="5">
        <v>6.79</v>
      </c>
      <c r="P10" s="9">
        <f t="shared" si="4"/>
        <v>0.07558422703802352</v>
      </c>
      <c r="Q10" s="7"/>
      <c r="AA10" s="1"/>
      <c r="AD10" s="1"/>
    </row>
    <row r="11" spans="1:30" ht="12.75">
      <c r="A11" t="s">
        <v>174</v>
      </c>
      <c r="B11" s="6" t="s">
        <v>12</v>
      </c>
      <c r="C11" s="32" t="s">
        <v>97</v>
      </c>
      <c r="D11" s="1">
        <v>385059051.26</v>
      </c>
      <c r="E11" s="1">
        <f t="shared" si="5"/>
        <v>96264762.815</v>
      </c>
      <c r="F11" s="1">
        <v>1003951.56</v>
      </c>
      <c r="G11" s="1">
        <f t="shared" si="0"/>
        <v>97268714.375</v>
      </c>
      <c r="H11" s="1">
        <v>84604511.14</v>
      </c>
      <c r="I11" s="10">
        <f t="shared" si="1"/>
        <v>0.25260726648734744</v>
      </c>
      <c r="J11" s="18">
        <f t="shared" si="6"/>
        <v>0.2197182766205728</v>
      </c>
      <c r="K11" s="11">
        <f t="shared" si="7"/>
        <v>-12664203.235</v>
      </c>
      <c r="L11" s="1">
        <f t="shared" si="2"/>
        <v>84601354.17168</v>
      </c>
      <c r="M11" s="2">
        <f t="shared" si="3"/>
        <v>-3156.9683199971914</v>
      </c>
      <c r="N11" s="17">
        <v>4288389810</v>
      </c>
      <c r="O11" s="5">
        <v>19.728</v>
      </c>
      <c r="P11" s="9">
        <f t="shared" si="4"/>
        <v>0.21971007796036818</v>
      </c>
      <c r="Q11" s="7"/>
      <c r="AA11" s="1"/>
      <c r="AD11" s="1"/>
    </row>
    <row r="12" spans="1:31" ht="12.75">
      <c r="A12" t="s">
        <v>175</v>
      </c>
      <c r="B12" s="6" t="s">
        <v>12</v>
      </c>
      <c r="C12" s="32" t="s">
        <v>98</v>
      </c>
      <c r="D12" s="1">
        <v>110553359.69999999</v>
      </c>
      <c r="E12" s="1">
        <f t="shared" si="5"/>
        <v>27638339.924999997</v>
      </c>
      <c r="F12" s="1">
        <v>3157850.7</v>
      </c>
      <c r="G12" s="1">
        <f t="shared" si="0"/>
        <v>30796190.624999996</v>
      </c>
      <c r="H12" s="1">
        <v>28813580.59</v>
      </c>
      <c r="I12" s="10">
        <f t="shared" si="1"/>
        <v>0.2785640410076113</v>
      </c>
      <c r="J12" s="18">
        <f t="shared" si="6"/>
        <v>0.26063052871653253</v>
      </c>
      <c r="K12" s="11">
        <f t="shared" si="7"/>
        <v>-1982610.0349999964</v>
      </c>
      <c r="L12" s="1">
        <f t="shared" si="2"/>
        <v>28812776.55744</v>
      </c>
      <c r="M12" s="2">
        <f t="shared" si="3"/>
        <v>-804.0325599983335</v>
      </c>
      <c r="N12" s="17">
        <v>1275353070</v>
      </c>
      <c r="O12" s="5">
        <v>22.592000000000002</v>
      </c>
      <c r="P12" s="9">
        <f t="shared" si="4"/>
        <v>0.2606232559157585</v>
      </c>
      <c r="Q12" s="7"/>
      <c r="AA12" s="1"/>
      <c r="AD12" s="1"/>
      <c r="AE12" s="19"/>
    </row>
    <row r="13" spans="1:30" ht="12.75">
      <c r="A13" t="s">
        <v>176</v>
      </c>
      <c r="B13" s="6" t="s">
        <v>12</v>
      </c>
      <c r="C13" s="32" t="s">
        <v>99</v>
      </c>
      <c r="D13" s="1">
        <v>2332999.5100000002</v>
      </c>
      <c r="E13" s="1">
        <f t="shared" si="5"/>
        <v>583249.8775000001</v>
      </c>
      <c r="F13" s="1">
        <v>0</v>
      </c>
      <c r="G13" s="1">
        <f t="shared" si="0"/>
        <v>583249.8775000001</v>
      </c>
      <c r="H13" s="1">
        <v>6508.04</v>
      </c>
      <c r="I13" s="10">
        <f t="shared" si="1"/>
        <v>0.25</v>
      </c>
      <c r="J13" s="18">
        <f t="shared" si="6"/>
        <v>0.002789559094249445</v>
      </c>
      <c r="K13" s="11">
        <f t="shared" si="7"/>
        <v>-576741.8375</v>
      </c>
      <c r="L13" s="1">
        <f t="shared" si="2"/>
        <v>6496.59912</v>
      </c>
      <c r="M13" s="2">
        <f t="shared" si="3"/>
        <v>-11.440880000000107</v>
      </c>
      <c r="N13" s="17">
        <v>24608330</v>
      </c>
      <c r="O13" s="5">
        <v>0.264</v>
      </c>
      <c r="P13" s="9">
        <f t="shared" si="4"/>
        <v>0.002784655158371636</v>
      </c>
      <c r="Q13" s="7"/>
      <c r="AA13" s="1"/>
      <c r="AD13" s="1"/>
    </row>
    <row r="14" spans="1:30" ht="12.75">
      <c r="A14" t="s">
        <v>177</v>
      </c>
      <c r="B14" s="6" t="s">
        <v>12</v>
      </c>
      <c r="C14" s="32" t="s">
        <v>100</v>
      </c>
      <c r="D14" s="1">
        <v>298388594.31</v>
      </c>
      <c r="E14" s="1">
        <f t="shared" si="5"/>
        <v>74597148.5775</v>
      </c>
      <c r="F14" s="1">
        <v>2551565.52</v>
      </c>
      <c r="G14" s="1">
        <f t="shared" si="0"/>
        <v>77148714.0975</v>
      </c>
      <c r="H14" s="1">
        <v>37339028</v>
      </c>
      <c r="I14" s="10">
        <f t="shared" si="1"/>
        <v>0.25855114963727177</v>
      </c>
      <c r="J14" s="18">
        <f t="shared" si="6"/>
        <v>0.12513557391945074</v>
      </c>
      <c r="K14" s="11">
        <f t="shared" si="7"/>
        <v>-39809686.0975</v>
      </c>
      <c r="L14" s="1">
        <f t="shared" si="2"/>
        <v>36347526.589068</v>
      </c>
      <c r="M14" s="2">
        <f t="shared" si="3"/>
        <v>-991501.410931997</v>
      </c>
      <c r="N14" s="17">
        <v>1757447374</v>
      </c>
      <c r="O14" s="5">
        <v>20.682</v>
      </c>
      <c r="P14" s="9">
        <f t="shared" si="4"/>
        <v>0.12181272100268704</v>
      </c>
      <c r="Q14" s="7" t="s">
        <v>87</v>
      </c>
      <c r="AA14" s="1"/>
      <c r="AD14" s="1"/>
    </row>
    <row r="15" spans="1:30" ht="12.75">
      <c r="A15" s="48" t="s">
        <v>280</v>
      </c>
      <c r="B15" s="6" t="s">
        <v>12</v>
      </c>
      <c r="C15" s="32" t="s">
        <v>281</v>
      </c>
      <c r="D15" s="1">
        <v>4434360.15</v>
      </c>
      <c r="E15" s="1">
        <f t="shared" si="5"/>
        <v>1108590.0375</v>
      </c>
      <c r="F15" s="1">
        <v>93067.8999999999</v>
      </c>
      <c r="G15" s="1">
        <f t="shared" si="0"/>
        <v>1201657.9375</v>
      </c>
      <c r="H15" s="1">
        <v>330000</v>
      </c>
      <c r="I15" s="10">
        <f t="shared" si="1"/>
        <v>0.27098789833297593</v>
      </c>
      <c r="J15" s="18">
        <f t="shared" si="6"/>
        <v>0.0744188538677897</v>
      </c>
      <c r="K15" s="11">
        <f t="shared" si="7"/>
        <v>-871657.9375</v>
      </c>
      <c r="L15" s="1">
        <f t="shared" si="2"/>
        <v>330013.88818999997</v>
      </c>
      <c r="M15" s="2">
        <f t="shared" si="3"/>
        <v>13.888189999968745</v>
      </c>
      <c r="N15" s="17">
        <v>45201190</v>
      </c>
      <c r="O15" s="5">
        <v>7.301</v>
      </c>
      <c r="P15" s="9">
        <f t="shared" si="4"/>
        <v>0.07442198581682634</v>
      </c>
      <c r="Q15" s="7"/>
      <c r="AA15" s="1"/>
      <c r="AD15" s="1"/>
    </row>
    <row r="16" spans="1:30" s="21" customFormat="1" ht="12.75">
      <c r="A16" t="s">
        <v>179</v>
      </c>
      <c r="B16" s="6" t="s">
        <v>13</v>
      </c>
      <c r="C16" s="32" t="s">
        <v>91</v>
      </c>
      <c r="D16" s="1">
        <v>918986.23</v>
      </c>
      <c r="E16" s="1">
        <f>IF((D16*0.25)&lt;200000,200000,(D16*0.25))</f>
        <v>229746.5575</v>
      </c>
      <c r="F16" s="1">
        <v>0</v>
      </c>
      <c r="G16" s="1">
        <f>E16+F16</f>
        <v>229746.5575</v>
      </c>
      <c r="H16" s="1">
        <v>100000</v>
      </c>
      <c r="I16" s="10">
        <f t="shared" si="1"/>
        <v>0.25</v>
      </c>
      <c r="J16" s="18">
        <f t="shared" si="6"/>
        <v>0.10881555864008975</v>
      </c>
      <c r="K16" s="11">
        <f t="shared" si="7"/>
        <v>-129746.5575</v>
      </c>
      <c r="L16" s="1">
        <f>(N16*O16)/1000</f>
        <v>99998.34126999999</v>
      </c>
      <c r="M16" s="2">
        <f t="shared" si="3"/>
        <v>-1.6587300000101095</v>
      </c>
      <c r="N16" s="17">
        <v>10441510</v>
      </c>
      <c r="O16" s="5">
        <v>9.577</v>
      </c>
      <c r="P16" s="9">
        <f t="shared" si="4"/>
        <v>0.1088137536837739</v>
      </c>
      <c r="Q16" s="22"/>
      <c r="Z16" s="20"/>
      <c r="AA16" s="1"/>
      <c r="AC16" s="20"/>
      <c r="AD16" s="1"/>
    </row>
    <row r="17" spans="1:30" ht="12.75">
      <c r="A17" t="s">
        <v>178</v>
      </c>
      <c r="B17" s="6" t="s">
        <v>13</v>
      </c>
      <c r="C17" s="32" t="s">
        <v>6</v>
      </c>
      <c r="D17" s="1">
        <v>722103.46</v>
      </c>
      <c r="E17" s="1">
        <f t="shared" si="5"/>
        <v>200000</v>
      </c>
      <c r="F17" s="1">
        <v>0</v>
      </c>
      <c r="G17" s="1">
        <f t="shared" si="0"/>
        <v>200000</v>
      </c>
      <c r="H17" s="1">
        <v>154645.62</v>
      </c>
      <c r="I17" s="10">
        <f t="shared" si="1"/>
        <v>0.27696862164321995</v>
      </c>
      <c r="J17" s="18">
        <f t="shared" si="6"/>
        <v>0.21415992107280582</v>
      </c>
      <c r="K17" s="11">
        <f t="shared" si="7"/>
        <v>-45354.380000000005</v>
      </c>
      <c r="L17" s="1">
        <f t="shared" si="2"/>
        <v>154650.599254</v>
      </c>
      <c r="M17" s="2">
        <f t="shared" si="3"/>
        <v>4.979254000005312</v>
      </c>
      <c r="N17" s="17">
        <v>11653274</v>
      </c>
      <c r="O17" s="5">
        <v>13.271</v>
      </c>
      <c r="P17" s="9">
        <f t="shared" si="4"/>
        <v>0.2141668165583918</v>
      </c>
      <c r="Q17" s="7"/>
      <c r="AA17" s="1"/>
      <c r="AD17" s="1"/>
    </row>
    <row r="18" spans="1:30" ht="12.75">
      <c r="A18" t="s">
        <v>180</v>
      </c>
      <c r="B18" s="6" t="s">
        <v>14</v>
      </c>
      <c r="C18" s="32" t="s">
        <v>101</v>
      </c>
      <c r="D18" s="1">
        <v>2705045.91</v>
      </c>
      <c r="E18" s="1">
        <f t="shared" si="5"/>
        <v>676261.4775</v>
      </c>
      <c r="F18" s="1">
        <v>0</v>
      </c>
      <c r="G18" s="1">
        <f t="shared" si="0"/>
        <v>676261.4775</v>
      </c>
      <c r="H18" s="1">
        <v>125782.95</v>
      </c>
      <c r="I18" s="10">
        <f t="shared" si="1"/>
        <v>0.25</v>
      </c>
      <c r="J18" s="18">
        <f t="shared" si="6"/>
        <v>0.04649937715844534</v>
      </c>
      <c r="K18" s="11">
        <f t="shared" si="7"/>
        <v>-550478.5275000001</v>
      </c>
      <c r="L18" s="1">
        <f t="shared" si="2"/>
        <v>125776.76646599999</v>
      </c>
      <c r="M18" s="2">
        <f t="shared" si="3"/>
        <v>-6.183534000010695</v>
      </c>
      <c r="N18" s="17">
        <v>18859914</v>
      </c>
      <c r="O18" s="5">
        <v>6.669</v>
      </c>
      <c r="P18" s="9">
        <f t="shared" si="4"/>
        <v>0.046497091232732525</v>
      </c>
      <c r="Q18" s="7"/>
      <c r="AA18" s="1"/>
      <c r="AD18" s="1"/>
    </row>
    <row r="19" spans="1:31" ht="12.75">
      <c r="A19" t="s">
        <v>181</v>
      </c>
      <c r="B19" s="6" t="s">
        <v>15</v>
      </c>
      <c r="C19" s="32" t="s">
        <v>102</v>
      </c>
      <c r="D19" s="1">
        <v>205454765.86</v>
      </c>
      <c r="E19" s="1">
        <f t="shared" si="5"/>
        <v>51363691.465</v>
      </c>
      <c r="F19" s="1">
        <v>3107770.19</v>
      </c>
      <c r="G19" s="1">
        <f t="shared" si="0"/>
        <v>54471461.655</v>
      </c>
      <c r="H19" s="1">
        <v>32635664</v>
      </c>
      <c r="I19" s="10">
        <f t="shared" si="1"/>
        <v>0.2651262988570325</v>
      </c>
      <c r="J19" s="18">
        <f t="shared" si="6"/>
        <v>0.15884598180719953</v>
      </c>
      <c r="K19" s="11">
        <f t="shared" si="7"/>
        <v>-21835797.655</v>
      </c>
      <c r="L19" s="1">
        <f t="shared" si="2"/>
        <v>32635663.114258</v>
      </c>
      <c r="M19" s="11">
        <f t="shared" si="3"/>
        <v>-0.8857420012354851</v>
      </c>
      <c r="N19" s="17">
        <v>2436588257</v>
      </c>
      <c r="O19" s="5">
        <v>13.394</v>
      </c>
      <c r="P19" s="9">
        <f t="shared" si="4"/>
        <v>0.15884597749607052</v>
      </c>
      <c r="Q19" s="24" t="s">
        <v>275</v>
      </c>
      <c r="AA19" s="1"/>
      <c r="AD19" s="1"/>
      <c r="AE19" s="19"/>
    </row>
    <row r="20" spans="1:31" ht="12.75">
      <c r="A20" t="s">
        <v>182</v>
      </c>
      <c r="B20" s="6" t="s">
        <v>15</v>
      </c>
      <c r="C20" s="32" t="s">
        <v>165</v>
      </c>
      <c r="D20" s="1">
        <v>216944133.41</v>
      </c>
      <c r="E20" s="1">
        <f t="shared" si="5"/>
        <v>54236033.3525</v>
      </c>
      <c r="F20" s="1">
        <v>5484100.72</v>
      </c>
      <c r="G20" s="1">
        <f t="shared" si="0"/>
        <v>59720134.0725</v>
      </c>
      <c r="H20" s="1">
        <v>59720134</v>
      </c>
      <c r="I20" s="10">
        <f t="shared" si="1"/>
        <v>0.2752788615843124</v>
      </c>
      <c r="J20" s="18">
        <f t="shared" si="6"/>
        <v>0.275278861250125</v>
      </c>
      <c r="K20" s="11">
        <f t="shared" si="7"/>
        <v>-0.07249999791383743</v>
      </c>
      <c r="L20" s="1">
        <f t="shared" si="2"/>
        <v>59719084.571779996</v>
      </c>
      <c r="M20" s="2">
        <f t="shared" si="3"/>
        <v>-1049.4282200038433</v>
      </c>
      <c r="N20" s="17">
        <v>4732098619</v>
      </c>
      <c r="O20" s="5">
        <v>12.62</v>
      </c>
      <c r="P20" s="9">
        <f t="shared" si="4"/>
        <v>0.2752740239300117</v>
      </c>
      <c r="Q20" s="7"/>
      <c r="AA20" s="1"/>
      <c r="AD20" s="1"/>
      <c r="AE20" s="19"/>
    </row>
    <row r="21" spans="1:31" s="12" customFormat="1" ht="12.75">
      <c r="A21" t="s">
        <v>183</v>
      </c>
      <c r="B21" s="6" t="s">
        <v>16</v>
      </c>
      <c r="C21" s="32" t="s">
        <v>103</v>
      </c>
      <c r="D21" s="1">
        <v>7332905.16</v>
      </c>
      <c r="E21" s="1">
        <f t="shared" si="5"/>
        <v>1833226.29</v>
      </c>
      <c r="F21" s="1">
        <v>179452.74</v>
      </c>
      <c r="G21" s="1">
        <f t="shared" si="0"/>
        <v>2012679.03</v>
      </c>
      <c r="H21" s="14">
        <v>2044227</v>
      </c>
      <c r="I21" s="10">
        <f t="shared" si="1"/>
        <v>0.2744722570501648</v>
      </c>
      <c r="J21" s="18">
        <f t="shared" si="6"/>
        <v>0.2787745041557308</v>
      </c>
      <c r="K21" s="11">
        <f t="shared" si="7"/>
        <v>31547.969999999972</v>
      </c>
      <c r="L21" s="1">
        <f t="shared" si="2"/>
        <v>2044226.3534519998</v>
      </c>
      <c r="M21" s="11">
        <f t="shared" si="3"/>
        <v>-0.64654800016433</v>
      </c>
      <c r="N21" s="17">
        <v>176165663</v>
      </c>
      <c r="O21" s="5">
        <v>11.604</v>
      </c>
      <c r="P21" s="9">
        <f t="shared" si="4"/>
        <v>0.2787744159849464</v>
      </c>
      <c r="Q21" s="47" t="s">
        <v>276</v>
      </c>
      <c r="Z21" s="14"/>
      <c r="AA21" s="1"/>
      <c r="AC21" s="14"/>
      <c r="AD21" s="1"/>
      <c r="AE21" s="34"/>
    </row>
    <row r="22" spans="1:31" ht="12.75">
      <c r="A22" t="s">
        <v>184</v>
      </c>
      <c r="B22" s="6" t="s">
        <v>16</v>
      </c>
      <c r="C22" s="32" t="s">
        <v>104</v>
      </c>
      <c r="D22" s="1">
        <v>8317374.029999999</v>
      </c>
      <c r="E22" s="1">
        <f t="shared" si="5"/>
        <v>2079343.5074999998</v>
      </c>
      <c r="F22" s="1">
        <v>173421.01</v>
      </c>
      <c r="G22" s="1">
        <f t="shared" si="0"/>
        <v>2252764.5175</v>
      </c>
      <c r="H22" s="14">
        <v>2497712</v>
      </c>
      <c r="I22" s="10">
        <f t="shared" si="1"/>
        <v>0.2708504522430381</v>
      </c>
      <c r="J22" s="18">
        <f t="shared" si="6"/>
        <v>0.30030055050920923</v>
      </c>
      <c r="K22" s="11">
        <f t="shared" si="7"/>
        <v>244947.48249999993</v>
      </c>
      <c r="L22" s="1">
        <f t="shared" si="2"/>
        <v>1623084.0518160001</v>
      </c>
      <c r="M22" s="11">
        <f t="shared" si="3"/>
        <v>-874627.9481839999</v>
      </c>
      <c r="N22" s="17">
        <v>198615278</v>
      </c>
      <c r="O22" s="5">
        <v>8.172</v>
      </c>
      <c r="P22" s="9">
        <f t="shared" si="4"/>
        <v>0.19514380932752165</v>
      </c>
      <c r="Q22" s="7">
        <v>4.826</v>
      </c>
      <c r="AA22" s="1"/>
      <c r="AD22" s="1"/>
      <c r="AE22" s="19"/>
    </row>
    <row r="23" spans="1:31" ht="12.75">
      <c r="A23" t="s">
        <v>185</v>
      </c>
      <c r="B23" s="6" t="s">
        <v>17</v>
      </c>
      <c r="C23" s="32" t="s">
        <v>28</v>
      </c>
      <c r="D23" s="1">
        <v>1515681.24</v>
      </c>
      <c r="E23" s="1">
        <f t="shared" si="5"/>
        <v>378920.31</v>
      </c>
      <c r="F23" s="1">
        <v>0</v>
      </c>
      <c r="G23" s="1">
        <f t="shared" si="0"/>
        <v>378920.31</v>
      </c>
      <c r="H23" s="14">
        <v>318409.77</v>
      </c>
      <c r="I23" s="10">
        <f t="shared" si="1"/>
        <v>0.25</v>
      </c>
      <c r="J23" s="18">
        <f t="shared" si="6"/>
        <v>0.21007700141488855</v>
      </c>
      <c r="K23" s="11">
        <f t="shared" si="7"/>
        <v>-60510.53999999998</v>
      </c>
      <c r="L23" s="1">
        <f t="shared" si="2"/>
        <v>318400.169472</v>
      </c>
      <c r="M23" s="2">
        <f t="shared" si="3"/>
        <v>-9.600528000039048</v>
      </c>
      <c r="N23" s="17">
        <v>57431488</v>
      </c>
      <c r="O23" s="5">
        <v>5.5440000000000005</v>
      </c>
      <c r="P23" s="9">
        <f t="shared" si="4"/>
        <v>0.2100706672809383</v>
      </c>
      <c r="Q23" s="7" t="s">
        <v>88</v>
      </c>
      <c r="AA23" s="1"/>
      <c r="AD23" s="1"/>
      <c r="AE23" s="19"/>
    </row>
    <row r="24" spans="1:30" ht="12.75">
      <c r="A24" t="s">
        <v>186</v>
      </c>
      <c r="B24" s="6" t="s">
        <v>17</v>
      </c>
      <c r="C24" s="32" t="s">
        <v>17</v>
      </c>
      <c r="D24" s="1">
        <v>2228893.0599999996</v>
      </c>
      <c r="E24" s="1">
        <f t="shared" si="5"/>
        <v>557223.2649999999</v>
      </c>
      <c r="F24" s="1">
        <v>0</v>
      </c>
      <c r="G24" s="1">
        <f t="shared" si="0"/>
        <v>557223.2649999999</v>
      </c>
      <c r="H24" s="1">
        <v>217915</v>
      </c>
      <c r="I24" s="10">
        <f t="shared" si="1"/>
        <v>0.25</v>
      </c>
      <c r="J24" s="18">
        <f t="shared" si="6"/>
        <v>0.09776826170386121</v>
      </c>
      <c r="K24" s="11">
        <f t="shared" si="7"/>
        <v>-339308.2649999999</v>
      </c>
      <c r="L24" s="1">
        <f t="shared" si="2"/>
        <v>217887.31902599998</v>
      </c>
      <c r="M24" s="2">
        <f t="shared" si="3"/>
        <v>-27.68097400001716</v>
      </c>
      <c r="N24" s="17">
        <v>100967247</v>
      </c>
      <c r="O24" s="5">
        <v>2.158</v>
      </c>
      <c r="P24" s="9">
        <f t="shared" si="4"/>
        <v>0.09775584254634452</v>
      </c>
      <c r="Q24" s="7"/>
      <c r="AA24" s="1"/>
      <c r="AD24" s="1"/>
    </row>
    <row r="25" spans="1:31" ht="12.75">
      <c r="A25" t="s">
        <v>187</v>
      </c>
      <c r="B25" s="6" t="s">
        <v>18</v>
      </c>
      <c r="C25" s="32" t="s">
        <v>18</v>
      </c>
      <c r="D25" s="1">
        <v>7238202.680000001</v>
      </c>
      <c r="E25" s="1">
        <f t="shared" si="5"/>
        <v>1809550.6700000002</v>
      </c>
      <c r="F25" s="1">
        <v>585726.86</v>
      </c>
      <c r="G25" s="1">
        <f t="shared" si="0"/>
        <v>2395277.5300000003</v>
      </c>
      <c r="H25" s="1">
        <v>1839046</v>
      </c>
      <c r="I25" s="10">
        <f t="shared" si="1"/>
        <v>0.33092158867261784</v>
      </c>
      <c r="J25" s="18">
        <f t="shared" si="6"/>
        <v>0.2540749522089923</v>
      </c>
      <c r="K25" s="11">
        <f t="shared" si="7"/>
        <v>-556231.5300000003</v>
      </c>
      <c r="L25" s="1">
        <f t="shared" si="2"/>
        <v>1838886.1619399998</v>
      </c>
      <c r="M25" s="2">
        <f t="shared" si="3"/>
        <v>-159.83806000021286</v>
      </c>
      <c r="N25" s="17">
        <v>590522210</v>
      </c>
      <c r="O25" s="5">
        <v>3.114</v>
      </c>
      <c r="P25" s="9">
        <f t="shared" si="4"/>
        <v>0.2540528696469162</v>
      </c>
      <c r="Q25" s="7"/>
      <c r="AA25" s="1"/>
      <c r="AD25" s="1"/>
      <c r="AE25" s="19"/>
    </row>
    <row r="26" spans="1:30" ht="12.75">
      <c r="A26" t="s">
        <v>188</v>
      </c>
      <c r="B26" s="6" t="s">
        <v>19</v>
      </c>
      <c r="C26" s="32" t="s">
        <v>105</v>
      </c>
      <c r="D26" s="1">
        <v>7933860.58</v>
      </c>
      <c r="E26" s="1">
        <f t="shared" si="5"/>
        <v>1983465.145</v>
      </c>
      <c r="F26" s="1">
        <v>0</v>
      </c>
      <c r="G26" s="1">
        <f t="shared" si="0"/>
        <v>1983465.145</v>
      </c>
      <c r="H26" s="1">
        <v>189856.48</v>
      </c>
      <c r="I26" s="10">
        <f t="shared" si="1"/>
        <v>0.25</v>
      </c>
      <c r="J26" s="18">
        <f t="shared" si="6"/>
        <v>0.02392989870260614</v>
      </c>
      <c r="K26" s="11">
        <f t="shared" si="7"/>
        <v>-1793608.665</v>
      </c>
      <c r="L26" s="1">
        <f t="shared" si="2"/>
        <v>189866.61129600002</v>
      </c>
      <c r="M26" s="2">
        <f t="shared" si="3"/>
        <v>10.131296000006841</v>
      </c>
      <c r="N26" s="17">
        <v>26429094</v>
      </c>
      <c r="O26" s="5">
        <v>7.184</v>
      </c>
      <c r="P26" s="9">
        <f t="shared" si="4"/>
        <v>0.023931175671856843</v>
      </c>
      <c r="Q26" s="7"/>
      <c r="AA26" s="1"/>
      <c r="AD26" s="1"/>
    </row>
    <row r="27" spans="2:30" ht="12.75">
      <c r="B27" s="6" t="s">
        <v>282</v>
      </c>
      <c r="C27" s="32" t="s">
        <v>283</v>
      </c>
      <c r="D27" s="1">
        <v>2921693.29</v>
      </c>
      <c r="E27" s="1">
        <f t="shared" si="5"/>
        <v>730423.3225</v>
      </c>
      <c r="F27" s="1">
        <v>0</v>
      </c>
      <c r="G27" s="1">
        <f t="shared" si="0"/>
        <v>730423.3225</v>
      </c>
      <c r="H27" s="1">
        <v>330575</v>
      </c>
      <c r="I27" s="10">
        <f t="shared" si="1"/>
        <v>0.25</v>
      </c>
      <c r="J27" s="18">
        <f t="shared" si="6"/>
        <v>0.11314500434780407</v>
      </c>
      <c r="K27" s="11">
        <f t="shared" si="7"/>
        <v>-399848.3225</v>
      </c>
      <c r="L27" s="1">
        <f t="shared" si="2"/>
        <v>330574.58459999994</v>
      </c>
      <c r="M27" s="2">
        <f t="shared" si="3"/>
        <v>-0.4154000000562519</v>
      </c>
      <c r="N27" s="17">
        <v>64818546</v>
      </c>
      <c r="O27" s="5">
        <v>5.1</v>
      </c>
      <c r="P27" s="9">
        <f t="shared" si="4"/>
        <v>0.11314486216997813</v>
      </c>
      <c r="Q27" s="7" t="s">
        <v>295</v>
      </c>
      <c r="AA27" s="1"/>
      <c r="AD27" s="1"/>
    </row>
    <row r="28" spans="1:31" s="12" customFormat="1" ht="12.75">
      <c r="A28" t="s">
        <v>189</v>
      </c>
      <c r="B28" s="6" t="s">
        <v>20</v>
      </c>
      <c r="C28" s="32" t="s">
        <v>20</v>
      </c>
      <c r="D28" s="1">
        <v>631431226.2099999</v>
      </c>
      <c r="E28" s="1">
        <f t="shared" si="5"/>
        <v>157857806.55249998</v>
      </c>
      <c r="F28" s="1">
        <v>13961260.089999974</v>
      </c>
      <c r="G28" s="1">
        <f t="shared" si="0"/>
        <v>171819066.64249995</v>
      </c>
      <c r="H28" s="1">
        <v>128694472</v>
      </c>
      <c r="I28" s="10">
        <f t="shared" si="1"/>
        <v>0.2721104999412189</v>
      </c>
      <c r="J28" s="18">
        <f t="shared" si="6"/>
        <v>0.2038139177443833</v>
      </c>
      <c r="K28" s="11">
        <f t="shared" si="7"/>
        <v>-43124594.64249995</v>
      </c>
      <c r="L28" s="1">
        <f t="shared" si="2"/>
        <v>127232403.978888</v>
      </c>
      <c r="M28" s="11">
        <f t="shared" si="3"/>
        <v>-1462068.021111995</v>
      </c>
      <c r="N28" s="17">
        <v>10007267892</v>
      </c>
      <c r="O28" s="5">
        <v>12.714</v>
      </c>
      <c r="P28" s="9">
        <f t="shared" si="4"/>
        <v>0.20149843513848228</v>
      </c>
      <c r="Q28" s="13"/>
      <c r="Z28" s="14"/>
      <c r="AA28" s="1"/>
      <c r="AC28" s="8"/>
      <c r="AD28" s="1"/>
      <c r="AE28" s="34"/>
    </row>
    <row r="29" spans="1:30" ht="12.75">
      <c r="A29" t="s">
        <v>190</v>
      </c>
      <c r="B29" s="6" t="s">
        <v>21</v>
      </c>
      <c r="C29" s="32" t="s">
        <v>21</v>
      </c>
      <c r="D29" s="1">
        <v>453902836.05</v>
      </c>
      <c r="E29" s="1">
        <f t="shared" si="5"/>
        <v>113475709.0125</v>
      </c>
      <c r="F29" s="1">
        <v>4936260.97</v>
      </c>
      <c r="G29" s="1">
        <f t="shared" si="0"/>
        <v>118411969.9825</v>
      </c>
      <c r="H29" s="1">
        <v>33713000</v>
      </c>
      <c r="I29" s="10">
        <f t="shared" si="1"/>
        <v>0.260875148992143</v>
      </c>
      <c r="J29" s="18">
        <f t="shared" si="6"/>
        <v>0.07427360510319948</v>
      </c>
      <c r="K29" s="11">
        <f t="shared" si="7"/>
        <v>-84698969.9825</v>
      </c>
      <c r="L29" s="1">
        <f t="shared" si="2"/>
        <v>33714971.735565</v>
      </c>
      <c r="M29" s="11">
        <f t="shared" si="3"/>
        <v>1971.7355649992824</v>
      </c>
      <c r="N29" s="17">
        <v>4577728681</v>
      </c>
      <c r="O29" s="5">
        <v>7.365</v>
      </c>
      <c r="P29" s="9">
        <f t="shared" si="4"/>
        <v>0.07427794906276175</v>
      </c>
      <c r="Q29" s="7"/>
      <c r="AA29" s="1"/>
      <c r="AD29" s="1"/>
    </row>
    <row r="30" spans="1:30" ht="12.75">
      <c r="A30" t="s">
        <v>191</v>
      </c>
      <c r="B30" s="6" t="s">
        <v>22</v>
      </c>
      <c r="C30" s="32" t="s">
        <v>22</v>
      </c>
      <c r="D30" s="1">
        <v>50366921.449999996</v>
      </c>
      <c r="E30" s="1">
        <f t="shared" si="5"/>
        <v>12591730.362499999</v>
      </c>
      <c r="F30" s="1">
        <v>3143839.35</v>
      </c>
      <c r="G30" s="1">
        <f t="shared" si="0"/>
        <v>15735569.712499999</v>
      </c>
      <c r="H30" s="1">
        <v>8061630.9</v>
      </c>
      <c r="I30" s="10">
        <f t="shared" si="1"/>
        <v>0.31241873157010275</v>
      </c>
      <c r="J30" s="18">
        <f t="shared" si="6"/>
        <v>0.16005804341253818</v>
      </c>
      <c r="K30" s="11">
        <f t="shared" si="7"/>
        <v>-7673938.812499998</v>
      </c>
      <c r="L30" s="1">
        <f t="shared" si="2"/>
        <v>8059830.56361</v>
      </c>
      <c r="M30" s="2">
        <f t="shared" si="3"/>
        <v>-1800.336390000768</v>
      </c>
      <c r="N30" s="17">
        <v>2519484390</v>
      </c>
      <c r="O30" s="5">
        <v>3.199</v>
      </c>
      <c r="P30" s="9">
        <f t="shared" si="4"/>
        <v>0.16002229899262585</v>
      </c>
      <c r="Q30" s="7"/>
      <c r="AA30" s="1"/>
      <c r="AD30" s="1"/>
    </row>
    <row r="31" spans="1:30" ht="12.75">
      <c r="A31" t="s">
        <v>192</v>
      </c>
      <c r="B31" s="6" t="s">
        <v>23</v>
      </c>
      <c r="C31" s="32" t="s">
        <v>106</v>
      </c>
      <c r="D31" s="1">
        <v>81060553.64</v>
      </c>
      <c r="E31" s="1">
        <f t="shared" si="5"/>
        <v>20265138.41</v>
      </c>
      <c r="F31" s="1">
        <v>5661380.25</v>
      </c>
      <c r="G31" s="1">
        <f t="shared" si="0"/>
        <v>25926518.66</v>
      </c>
      <c r="H31" s="1">
        <v>5750000</v>
      </c>
      <c r="I31" s="10">
        <f t="shared" si="1"/>
        <v>0.3198413716139035</v>
      </c>
      <c r="J31" s="18">
        <f t="shared" si="6"/>
        <v>0.07093462531154753</v>
      </c>
      <c r="K31" s="11">
        <f t="shared" si="7"/>
        <v>-20176518.66</v>
      </c>
      <c r="L31" s="1">
        <f t="shared" si="2"/>
        <v>5749610.66974</v>
      </c>
      <c r="M31" s="2">
        <f t="shared" si="3"/>
        <v>-389.33026000019163</v>
      </c>
      <c r="N31" s="17">
        <v>551415620</v>
      </c>
      <c r="O31" s="5">
        <v>10.427</v>
      </c>
      <c r="P31" s="9">
        <f t="shared" si="4"/>
        <v>0.07092982235570135</v>
      </c>
      <c r="Q31" s="7"/>
      <c r="AA31" s="1"/>
      <c r="AD31" s="1"/>
    </row>
    <row r="32" spans="1:30" ht="12.75">
      <c r="A32" t="s">
        <v>193</v>
      </c>
      <c r="B32" s="6" t="s">
        <v>23</v>
      </c>
      <c r="C32" s="32" t="s">
        <v>107</v>
      </c>
      <c r="D32" s="1">
        <v>63465013.63</v>
      </c>
      <c r="E32" s="1">
        <f t="shared" si="5"/>
        <v>15866253.4075</v>
      </c>
      <c r="F32" s="1">
        <v>4239435.37</v>
      </c>
      <c r="G32" s="1">
        <f t="shared" si="0"/>
        <v>20105688.7775</v>
      </c>
      <c r="H32" s="1">
        <v>3950000</v>
      </c>
      <c r="I32" s="10">
        <f t="shared" si="1"/>
        <v>0.31679956605250004</v>
      </c>
      <c r="J32" s="18">
        <f t="shared" si="6"/>
        <v>0.06223901601957317</v>
      </c>
      <c r="K32" s="11">
        <f t="shared" si="7"/>
        <v>-16155688.7775</v>
      </c>
      <c r="L32" s="1">
        <f t="shared" si="2"/>
        <v>3950057.6437999997</v>
      </c>
      <c r="M32" s="2">
        <f t="shared" si="3"/>
        <v>57.6437999997288</v>
      </c>
      <c r="N32" s="17">
        <v>291732470</v>
      </c>
      <c r="O32" s="5">
        <v>13.54</v>
      </c>
      <c r="P32" s="9">
        <f t="shared" si="4"/>
        <v>0.06223992429638118</v>
      </c>
      <c r="Q32" s="7"/>
      <c r="AA32" s="1"/>
      <c r="AD32" s="1"/>
    </row>
    <row r="33" spans="1:31" ht="12.75">
      <c r="A33" t="s">
        <v>194</v>
      </c>
      <c r="B33" s="6" t="s">
        <v>23</v>
      </c>
      <c r="C33" s="32" t="s">
        <v>108</v>
      </c>
      <c r="D33" s="1">
        <v>53634602.71</v>
      </c>
      <c r="E33" s="1">
        <f t="shared" si="5"/>
        <v>13408650.6775</v>
      </c>
      <c r="F33" s="1">
        <v>2450915.07</v>
      </c>
      <c r="G33" s="1">
        <f t="shared" si="0"/>
        <v>15859565.7475</v>
      </c>
      <c r="H33" s="1">
        <v>700000</v>
      </c>
      <c r="I33" s="10">
        <f t="shared" si="1"/>
        <v>0.29569652698374577</v>
      </c>
      <c r="J33" s="18">
        <f t="shared" si="6"/>
        <v>0.013051275941855485</v>
      </c>
      <c r="K33" s="11">
        <f t="shared" si="7"/>
        <v>-15159565.7475</v>
      </c>
      <c r="L33" s="1">
        <f t="shared" si="2"/>
        <v>637349.75</v>
      </c>
      <c r="M33" s="2">
        <f t="shared" si="3"/>
        <v>-62650.25</v>
      </c>
      <c r="N33" s="17">
        <v>127469950</v>
      </c>
      <c r="O33" s="5">
        <v>5</v>
      </c>
      <c r="P33" s="9">
        <f t="shared" si="4"/>
        <v>0.01188318208388944</v>
      </c>
      <c r="Q33" s="7" t="s">
        <v>87</v>
      </c>
      <c r="AA33" s="1"/>
      <c r="AC33" s="8"/>
      <c r="AD33" s="1"/>
      <c r="AE33" s="19"/>
    </row>
    <row r="34" spans="1:30" s="12" customFormat="1" ht="12.75">
      <c r="A34" t="s">
        <v>195</v>
      </c>
      <c r="B34" s="6" t="s">
        <v>23</v>
      </c>
      <c r="C34" s="32" t="s">
        <v>109</v>
      </c>
      <c r="D34" s="1">
        <v>228994864.12</v>
      </c>
      <c r="E34" s="1">
        <f t="shared" si="5"/>
        <v>57248716.03</v>
      </c>
      <c r="F34" s="1">
        <v>13979440.599999994</v>
      </c>
      <c r="G34" s="1">
        <f t="shared" si="0"/>
        <v>71228156.63</v>
      </c>
      <c r="H34" s="1">
        <v>30398822</v>
      </c>
      <c r="I34" s="10">
        <f t="shared" si="1"/>
        <v>0.3110469612657966</v>
      </c>
      <c r="J34" s="18">
        <f t="shared" si="6"/>
        <v>0.13274892481461997</v>
      </c>
      <c r="K34" s="11">
        <f t="shared" si="7"/>
        <v>-40829334.629999995</v>
      </c>
      <c r="L34" s="1">
        <f t="shared" si="2"/>
        <v>25119299.300940003</v>
      </c>
      <c r="M34" s="2">
        <f t="shared" si="3"/>
        <v>-5279522.699059997</v>
      </c>
      <c r="N34" s="17">
        <v>2316851070</v>
      </c>
      <c r="O34" s="5">
        <v>10.842</v>
      </c>
      <c r="P34" s="9">
        <f t="shared" si="4"/>
        <v>0.10969372347048253</v>
      </c>
      <c r="Q34" s="13" t="s">
        <v>89</v>
      </c>
      <c r="Z34" s="14"/>
      <c r="AA34" s="1"/>
      <c r="AC34" s="14"/>
      <c r="AD34" s="1"/>
    </row>
    <row r="35" spans="1:30" ht="12.75">
      <c r="A35" t="s">
        <v>196</v>
      </c>
      <c r="B35" s="6" t="s">
        <v>23</v>
      </c>
      <c r="C35" s="32" t="s">
        <v>110</v>
      </c>
      <c r="D35" s="1">
        <v>32086417.82</v>
      </c>
      <c r="E35" s="1">
        <f t="shared" si="5"/>
        <v>8021604.455</v>
      </c>
      <c r="F35" s="1">
        <v>2610812.97</v>
      </c>
      <c r="G35" s="1">
        <f t="shared" si="0"/>
        <v>10632417.425</v>
      </c>
      <c r="H35" s="1">
        <v>5157461</v>
      </c>
      <c r="I35" s="10">
        <f aca="true" t="shared" si="8" ref="I35:I66">(E35+F35)/D35</f>
        <v>0.33136816595253077</v>
      </c>
      <c r="J35" s="18">
        <f t="shared" si="6"/>
        <v>0.1607365779792741</v>
      </c>
      <c r="K35" s="11">
        <f t="shared" si="7"/>
        <v>-5474956.425000001</v>
      </c>
      <c r="L35" s="1">
        <f t="shared" si="2"/>
        <v>5157460.186199999</v>
      </c>
      <c r="M35" s="11">
        <f aca="true" t="shared" si="9" ref="M35:M66">L35-H35</f>
        <v>-0.8138000005856156</v>
      </c>
      <c r="N35" s="17">
        <v>370267800</v>
      </c>
      <c r="O35" s="5">
        <v>13.929</v>
      </c>
      <c r="P35" s="9">
        <f aca="true" t="shared" si="10" ref="P35:P67">L35/D35</f>
        <v>0.16073655261651765</v>
      </c>
      <c r="Q35" s="7" t="s">
        <v>296</v>
      </c>
      <c r="AA35" s="1"/>
      <c r="AD35" s="1"/>
    </row>
    <row r="36" spans="1:30" ht="12.75">
      <c r="A36" t="s">
        <v>197</v>
      </c>
      <c r="B36" s="6" t="s">
        <v>23</v>
      </c>
      <c r="C36" s="32" t="s">
        <v>111</v>
      </c>
      <c r="D36" s="1">
        <v>11142560.510000002</v>
      </c>
      <c r="E36" s="1">
        <f t="shared" si="5"/>
        <v>2785640.1275000004</v>
      </c>
      <c r="F36" s="1">
        <v>691421.59</v>
      </c>
      <c r="G36" s="1">
        <f t="shared" si="0"/>
        <v>3477061.7175000003</v>
      </c>
      <c r="H36" s="1">
        <v>1900000</v>
      </c>
      <c r="I36" s="10">
        <f t="shared" si="8"/>
        <v>0.3120523074009315</v>
      </c>
      <c r="J36" s="18">
        <f t="shared" si="6"/>
        <v>0.17051735983796779</v>
      </c>
      <c r="K36" s="11">
        <f t="shared" si="7"/>
        <v>-1577061.7175000003</v>
      </c>
      <c r="L36" s="1">
        <f t="shared" si="2"/>
        <v>1899987.56808</v>
      </c>
      <c r="M36" s="2">
        <f t="shared" si="9"/>
        <v>-12.431919999886304</v>
      </c>
      <c r="N36" s="17">
        <v>110284860</v>
      </c>
      <c r="O36" s="5">
        <v>17.228</v>
      </c>
      <c r="P36" s="9">
        <f t="shared" si="10"/>
        <v>0.17051624412313826</v>
      </c>
      <c r="Q36" s="7"/>
      <c r="AA36" s="1"/>
      <c r="AD36" s="1"/>
    </row>
    <row r="37" spans="1:30" s="12" customFormat="1" ht="12.75">
      <c r="A37" t="s">
        <v>198</v>
      </c>
      <c r="B37" s="6" t="s">
        <v>23</v>
      </c>
      <c r="C37" s="32" t="s">
        <v>112</v>
      </c>
      <c r="D37" s="1">
        <v>166417528.56</v>
      </c>
      <c r="E37" s="1">
        <f t="shared" si="5"/>
        <v>41604382.14</v>
      </c>
      <c r="F37" s="1">
        <v>12423538.810000002</v>
      </c>
      <c r="G37" s="1">
        <f t="shared" si="0"/>
        <v>54027920.95</v>
      </c>
      <c r="H37" s="1">
        <v>26750862</v>
      </c>
      <c r="I37" s="10">
        <f t="shared" si="8"/>
        <v>0.3246528260424252</v>
      </c>
      <c r="J37" s="18">
        <f t="shared" si="6"/>
        <v>0.1607454589157372</v>
      </c>
      <c r="K37" s="11">
        <f t="shared" si="7"/>
        <v>-27277058.950000003</v>
      </c>
      <c r="L37" s="1">
        <f aca="true" t="shared" si="11" ref="L37:L70">(N37*O37)/1000</f>
        <v>24910920.06425</v>
      </c>
      <c r="M37" s="2">
        <f t="shared" si="9"/>
        <v>-1839941.9357500002</v>
      </c>
      <c r="N37" s="17">
        <v>1302804250</v>
      </c>
      <c r="O37" s="5">
        <v>19.121</v>
      </c>
      <c r="P37" s="9">
        <f t="shared" si="10"/>
        <v>0.14968928020865688</v>
      </c>
      <c r="Q37" s="13" t="s">
        <v>89</v>
      </c>
      <c r="Z37" s="14"/>
      <c r="AA37" s="1"/>
      <c r="AC37" s="14"/>
      <c r="AD37" s="1"/>
    </row>
    <row r="38" spans="1:30" ht="12.75">
      <c r="A38" t="s">
        <v>199</v>
      </c>
      <c r="B38" s="6" t="s">
        <v>23</v>
      </c>
      <c r="C38" s="32" t="s">
        <v>113</v>
      </c>
      <c r="D38" s="1">
        <v>42235702.26</v>
      </c>
      <c r="E38" s="1">
        <f t="shared" si="5"/>
        <v>10558925.565</v>
      </c>
      <c r="F38" s="1">
        <v>2978693.21</v>
      </c>
      <c r="G38" s="1">
        <f t="shared" si="0"/>
        <v>13537618.774999999</v>
      </c>
      <c r="H38" s="1">
        <v>4000000</v>
      </c>
      <c r="I38" s="10">
        <f t="shared" si="8"/>
        <v>0.3205254808281244</v>
      </c>
      <c r="J38" s="18">
        <f t="shared" si="6"/>
        <v>0.09470660569051943</v>
      </c>
      <c r="K38" s="11">
        <f t="shared" si="7"/>
        <v>-9537618.774999999</v>
      </c>
      <c r="L38" s="1">
        <f t="shared" si="11"/>
        <v>3999838.6213799994</v>
      </c>
      <c r="M38" s="2">
        <f t="shared" si="9"/>
        <v>-161.3786200005561</v>
      </c>
      <c r="N38" s="17">
        <v>427059430</v>
      </c>
      <c r="O38" s="5">
        <v>9.366</v>
      </c>
      <c r="P38" s="9">
        <f t="shared" si="10"/>
        <v>0.09470278478518661</v>
      </c>
      <c r="Q38" s="7"/>
      <c r="AA38" s="1"/>
      <c r="AD38" s="1"/>
    </row>
    <row r="39" spans="1:30" ht="12.75">
      <c r="A39" t="s">
        <v>200</v>
      </c>
      <c r="B39" s="6" t="s">
        <v>23</v>
      </c>
      <c r="C39" s="32" t="s">
        <v>78</v>
      </c>
      <c r="D39" s="1">
        <v>106628858.32</v>
      </c>
      <c r="E39" s="1">
        <f t="shared" si="5"/>
        <v>26657214.58</v>
      </c>
      <c r="F39" s="1">
        <v>3075849.87</v>
      </c>
      <c r="G39" s="1">
        <f t="shared" si="0"/>
        <v>29733064.45</v>
      </c>
      <c r="H39" s="1">
        <v>7500000</v>
      </c>
      <c r="I39" s="10">
        <f t="shared" si="8"/>
        <v>0.2788463172021328</v>
      </c>
      <c r="J39" s="18">
        <f t="shared" si="6"/>
        <v>0.07033743133113197</v>
      </c>
      <c r="K39" s="11">
        <f t="shared" si="7"/>
        <v>-22233064.45</v>
      </c>
      <c r="L39" s="1">
        <f t="shared" si="11"/>
        <v>6504434.538</v>
      </c>
      <c r="M39" s="2">
        <f t="shared" si="9"/>
        <v>-995565.4620000003</v>
      </c>
      <c r="N39" s="17">
        <v>663717810</v>
      </c>
      <c r="O39" s="5">
        <v>9.8</v>
      </c>
      <c r="P39" s="9">
        <f t="shared" si="10"/>
        <v>0.06100069568858908</v>
      </c>
      <c r="Q39" s="7" t="s">
        <v>89</v>
      </c>
      <c r="AA39" s="1"/>
      <c r="AD39" s="1"/>
    </row>
    <row r="40" spans="1:30" ht="12.75">
      <c r="A40" t="s">
        <v>201</v>
      </c>
      <c r="B40" s="6" t="s">
        <v>23</v>
      </c>
      <c r="C40" s="32" t="s">
        <v>114</v>
      </c>
      <c r="D40" s="1">
        <v>3092990.46</v>
      </c>
      <c r="E40" s="1">
        <f t="shared" si="5"/>
        <v>773247.615</v>
      </c>
      <c r="F40" s="1">
        <v>73715.73</v>
      </c>
      <c r="G40" s="1">
        <f t="shared" si="0"/>
        <v>846963.345</v>
      </c>
      <c r="H40" s="1">
        <v>40575.48</v>
      </c>
      <c r="I40" s="10">
        <f t="shared" si="8"/>
        <v>0.2738331578947062</v>
      </c>
      <c r="J40" s="18">
        <f t="shared" si="6"/>
        <v>0.013118527368493728</v>
      </c>
      <c r="K40" s="11">
        <f t="shared" si="7"/>
        <v>-806387.865</v>
      </c>
      <c r="L40" s="1">
        <f t="shared" si="11"/>
        <v>40574.45175</v>
      </c>
      <c r="M40" s="2">
        <f t="shared" si="9"/>
        <v>-1.0282500000030268</v>
      </c>
      <c r="N40" s="17">
        <v>14281750</v>
      </c>
      <c r="O40" s="5">
        <v>2.841</v>
      </c>
      <c r="P40" s="9">
        <f t="shared" si="10"/>
        <v>0.013118194923239434</v>
      </c>
      <c r="Q40" s="7"/>
      <c r="AA40" s="1"/>
      <c r="AD40" s="1"/>
    </row>
    <row r="41" spans="1:30" ht="12.75">
      <c r="A41" t="s">
        <v>202</v>
      </c>
      <c r="B41" s="6" t="s">
        <v>65</v>
      </c>
      <c r="C41" s="32" t="s">
        <v>62</v>
      </c>
      <c r="D41" s="1">
        <v>11897936.67</v>
      </c>
      <c r="E41" s="1">
        <f t="shared" si="5"/>
        <v>2974484.1675</v>
      </c>
      <c r="F41" s="1">
        <v>46591.46</v>
      </c>
      <c r="G41" s="1">
        <f t="shared" si="0"/>
        <v>3021075.6275</v>
      </c>
      <c r="H41" s="1">
        <v>350000</v>
      </c>
      <c r="I41" s="10">
        <f t="shared" si="8"/>
        <v>0.2539159277185832</v>
      </c>
      <c r="J41" s="18">
        <f t="shared" si="6"/>
        <v>0.02941686526895928</v>
      </c>
      <c r="K41" s="11">
        <f t="shared" si="7"/>
        <v>-2671075.6275</v>
      </c>
      <c r="L41" s="1">
        <f t="shared" si="11"/>
        <v>349902.43156</v>
      </c>
      <c r="M41" s="2">
        <f t="shared" si="9"/>
        <v>-97.56844000000274</v>
      </c>
      <c r="N41" s="17">
        <v>157047770</v>
      </c>
      <c r="O41" s="5">
        <v>2.228</v>
      </c>
      <c r="P41" s="9">
        <f t="shared" si="10"/>
        <v>0.029408664818519326</v>
      </c>
      <c r="Q41" s="7"/>
      <c r="AA41" s="1"/>
      <c r="AD41" s="1"/>
    </row>
    <row r="42" spans="1:30" ht="12.75">
      <c r="A42" t="s">
        <v>203</v>
      </c>
      <c r="B42" s="6" t="s">
        <v>24</v>
      </c>
      <c r="C42" s="32" t="s">
        <v>115</v>
      </c>
      <c r="D42" s="1">
        <v>43445893.440000005</v>
      </c>
      <c r="E42" s="1">
        <f t="shared" si="5"/>
        <v>10861473.360000001</v>
      </c>
      <c r="F42" s="1">
        <v>831665.81</v>
      </c>
      <c r="G42" s="1">
        <f t="shared" si="0"/>
        <v>11693139.170000002</v>
      </c>
      <c r="H42" s="1">
        <v>8800000</v>
      </c>
      <c r="I42" s="10">
        <f t="shared" si="8"/>
        <v>0.2691425643288601</v>
      </c>
      <c r="J42" s="18">
        <f t="shared" si="6"/>
        <v>0.20255078911319999</v>
      </c>
      <c r="K42" s="11">
        <f t="shared" si="7"/>
        <v>-2893139.170000002</v>
      </c>
      <c r="L42" s="1">
        <f t="shared" si="11"/>
        <v>8800455.57966</v>
      </c>
      <c r="M42" s="2">
        <f t="shared" si="9"/>
        <v>455.57966000027955</v>
      </c>
      <c r="N42" s="17">
        <v>1017511340</v>
      </c>
      <c r="O42" s="5">
        <v>8.649</v>
      </c>
      <c r="P42" s="9">
        <f t="shared" si="10"/>
        <v>0.2025612752517951</v>
      </c>
      <c r="Q42" s="7"/>
      <c r="AA42" s="1"/>
      <c r="AD42" s="1"/>
    </row>
    <row r="43" spans="1:30" ht="12.75">
      <c r="A43" t="s">
        <v>204</v>
      </c>
      <c r="B43" s="6" t="s">
        <v>24</v>
      </c>
      <c r="C43" s="32" t="s">
        <v>118</v>
      </c>
      <c r="D43" s="1">
        <v>33635232.43</v>
      </c>
      <c r="E43" s="1">
        <f t="shared" si="5"/>
        <v>8408808.1075</v>
      </c>
      <c r="F43" s="1">
        <v>53981.4</v>
      </c>
      <c r="G43" s="1">
        <f t="shared" si="0"/>
        <v>8462789.5075</v>
      </c>
      <c r="H43" s="1">
        <v>4300000</v>
      </c>
      <c r="I43" s="10">
        <f t="shared" si="8"/>
        <v>0.2516049064061723</v>
      </c>
      <c r="J43" s="18">
        <f t="shared" si="6"/>
        <v>0.1278421372276511</v>
      </c>
      <c r="K43" s="11">
        <f t="shared" si="7"/>
        <v>-4162789.5075000003</v>
      </c>
      <c r="L43" s="1">
        <f t="shared" si="11"/>
        <v>4151939.0227200002</v>
      </c>
      <c r="M43" s="2">
        <f t="shared" si="9"/>
        <v>-148060.97727999976</v>
      </c>
      <c r="N43" s="17">
        <v>1551546720</v>
      </c>
      <c r="O43" s="5">
        <v>2.676</v>
      </c>
      <c r="P43" s="9">
        <f t="shared" si="10"/>
        <v>0.12344017634963018</v>
      </c>
      <c r="Q43" s="7"/>
      <c r="AA43" s="1"/>
      <c r="AD43" s="1"/>
    </row>
    <row r="44" spans="1:30" ht="12.75">
      <c r="A44" t="s">
        <v>205</v>
      </c>
      <c r="B44" s="6" t="s">
        <v>24</v>
      </c>
      <c r="C44" s="32" t="s">
        <v>119</v>
      </c>
      <c r="D44" s="1">
        <v>8980386.75</v>
      </c>
      <c r="E44" s="1">
        <f t="shared" si="5"/>
        <v>2245096.6875</v>
      </c>
      <c r="F44" s="1">
        <v>0</v>
      </c>
      <c r="G44" s="1">
        <f t="shared" si="0"/>
        <v>2245096.6875</v>
      </c>
      <c r="H44" s="1">
        <v>996000</v>
      </c>
      <c r="I44" s="10">
        <f t="shared" si="8"/>
        <v>0.25</v>
      </c>
      <c r="J44" s="18">
        <f t="shared" si="6"/>
        <v>0.11090836371829978</v>
      </c>
      <c r="K44" s="11">
        <f t="shared" si="7"/>
        <v>-1249096.6875</v>
      </c>
      <c r="L44" s="1">
        <f t="shared" si="11"/>
        <v>995508.3109299999</v>
      </c>
      <c r="M44" s="2">
        <f t="shared" si="9"/>
        <v>-491.6890700000804</v>
      </c>
      <c r="N44" s="17">
        <v>1329116570</v>
      </c>
      <c r="O44" s="5">
        <v>0.749</v>
      </c>
      <c r="P44" s="9">
        <f t="shared" si="10"/>
        <v>0.11085361228234407</v>
      </c>
      <c r="Q44" s="7"/>
      <c r="AA44" s="1"/>
      <c r="AD44" s="1"/>
    </row>
    <row r="45" spans="1:30" ht="12.75">
      <c r="A45" t="s">
        <v>206</v>
      </c>
      <c r="B45" s="6" t="s">
        <v>51</v>
      </c>
      <c r="C45" s="32" t="s">
        <v>51</v>
      </c>
      <c r="D45" s="1">
        <v>3469301.56</v>
      </c>
      <c r="E45" s="1">
        <f t="shared" si="5"/>
        <v>867325.39</v>
      </c>
      <c r="F45" s="1">
        <v>96176.64</v>
      </c>
      <c r="G45" s="1">
        <f t="shared" si="0"/>
        <v>963502.03</v>
      </c>
      <c r="H45" s="1">
        <v>520488</v>
      </c>
      <c r="I45" s="10">
        <f t="shared" si="8"/>
        <v>0.2777221908608025</v>
      </c>
      <c r="J45" s="18">
        <f t="shared" si="6"/>
        <v>0.1500267390996129</v>
      </c>
      <c r="K45" s="11">
        <f t="shared" si="7"/>
        <v>-443014.03</v>
      </c>
      <c r="L45" s="1">
        <f t="shared" si="11"/>
        <v>520381.824352</v>
      </c>
      <c r="M45" s="2">
        <f t="shared" si="9"/>
        <v>-106.1756479999749</v>
      </c>
      <c r="N45" s="17">
        <v>303961346</v>
      </c>
      <c r="O45" s="5">
        <v>1.712</v>
      </c>
      <c r="P45" s="9">
        <f t="shared" si="10"/>
        <v>0.14999613477013513</v>
      </c>
      <c r="Q45" s="7"/>
      <c r="AA45" s="1"/>
      <c r="AD45" s="1"/>
    </row>
    <row r="46" spans="1:30" ht="12.75">
      <c r="A46" t="s">
        <v>207</v>
      </c>
      <c r="B46" s="6" t="s">
        <v>25</v>
      </c>
      <c r="C46" s="32" t="s">
        <v>116</v>
      </c>
      <c r="D46" s="1">
        <v>4029339.25</v>
      </c>
      <c r="E46" s="1">
        <f t="shared" si="5"/>
        <v>1007334.8125</v>
      </c>
      <c r="F46" s="1">
        <v>45796.09</v>
      </c>
      <c r="G46" s="1">
        <f t="shared" si="0"/>
        <v>1053130.9025</v>
      </c>
      <c r="H46" s="1">
        <v>550000</v>
      </c>
      <c r="I46" s="10">
        <f t="shared" si="8"/>
        <v>0.26136565753305585</v>
      </c>
      <c r="J46" s="18">
        <f t="shared" si="6"/>
        <v>0.1364988068453159</v>
      </c>
      <c r="K46" s="11">
        <f t="shared" si="7"/>
        <v>-503130.9025000001</v>
      </c>
      <c r="L46" s="1">
        <f t="shared" si="11"/>
        <v>550197.5808000001</v>
      </c>
      <c r="M46" s="2">
        <f t="shared" si="9"/>
        <v>197.5808000001125</v>
      </c>
      <c r="N46" s="17">
        <v>245623920</v>
      </c>
      <c r="O46" s="5">
        <v>2.24</v>
      </c>
      <c r="P46" s="9">
        <f t="shared" si="10"/>
        <v>0.13654784237887146</v>
      </c>
      <c r="Q46" s="7"/>
      <c r="Z46"/>
      <c r="AA46" s="1"/>
      <c r="AD46" s="1"/>
    </row>
    <row r="47" spans="1:30" ht="12.75">
      <c r="A47" t="s">
        <v>208</v>
      </c>
      <c r="B47" s="6" t="s">
        <v>25</v>
      </c>
      <c r="C47" s="32" t="s">
        <v>117</v>
      </c>
      <c r="D47" s="1">
        <v>9750743.129999999</v>
      </c>
      <c r="E47" s="1">
        <f t="shared" si="5"/>
        <v>2437685.7824999997</v>
      </c>
      <c r="F47" s="1">
        <v>680000</v>
      </c>
      <c r="G47" s="1">
        <f t="shared" si="0"/>
        <v>3117685.7824999997</v>
      </c>
      <c r="H47" s="1">
        <v>2114125.51</v>
      </c>
      <c r="I47" s="10">
        <f t="shared" si="8"/>
        <v>0.31973827439960467</v>
      </c>
      <c r="J47" s="18">
        <f t="shared" si="6"/>
        <v>0.2168168601935061</v>
      </c>
      <c r="K47" s="11">
        <f t="shared" si="7"/>
        <v>-1003560.2725</v>
      </c>
      <c r="L47" s="1">
        <f t="shared" si="11"/>
        <v>2114398.5828</v>
      </c>
      <c r="M47" s="2">
        <f t="shared" si="9"/>
        <v>273.0728000001982</v>
      </c>
      <c r="N47" s="17">
        <v>570841950</v>
      </c>
      <c r="O47" s="5">
        <v>3.704</v>
      </c>
      <c r="P47" s="9">
        <f t="shared" si="10"/>
        <v>0.21684486552564944</v>
      </c>
      <c r="Q47" s="7" t="s">
        <v>88</v>
      </c>
      <c r="AA47" s="1"/>
      <c r="AD47" s="1"/>
    </row>
    <row r="48" spans="1:30" ht="12.75">
      <c r="A48" t="s">
        <v>209</v>
      </c>
      <c r="B48" s="6" t="s">
        <v>66</v>
      </c>
      <c r="C48" s="32" t="s">
        <v>66</v>
      </c>
      <c r="D48" s="1">
        <v>13302334.520000001</v>
      </c>
      <c r="E48" s="1">
        <f t="shared" si="5"/>
        <v>3325583.6300000004</v>
      </c>
      <c r="F48" s="1">
        <v>271620.42</v>
      </c>
      <c r="G48" s="1">
        <f t="shared" si="0"/>
        <v>3597204.0500000003</v>
      </c>
      <c r="H48" s="1">
        <v>1300000</v>
      </c>
      <c r="I48" s="10">
        <f t="shared" si="8"/>
        <v>0.2704190038666987</v>
      </c>
      <c r="J48" s="18">
        <f t="shared" si="6"/>
        <v>0.09772720705869002</v>
      </c>
      <c r="K48" s="11">
        <f t="shared" si="7"/>
        <v>-2297204.0500000003</v>
      </c>
      <c r="L48" s="1">
        <f t="shared" si="11"/>
        <v>1300216.289822</v>
      </c>
      <c r="M48" s="2">
        <f t="shared" si="9"/>
        <v>216.28982200007886</v>
      </c>
      <c r="N48" s="17">
        <v>566790013</v>
      </c>
      <c r="O48" s="5">
        <v>2.294</v>
      </c>
      <c r="P48" s="9">
        <f t="shared" si="10"/>
        <v>0.09774346659732024</v>
      </c>
      <c r="Q48" s="7"/>
      <c r="AA48" s="1"/>
      <c r="AD48" s="1"/>
    </row>
    <row r="49" spans="1:30" ht="12.75">
      <c r="A49" t="s">
        <v>210</v>
      </c>
      <c r="B49" s="6" t="s">
        <v>26</v>
      </c>
      <c r="C49" s="32" t="s">
        <v>26</v>
      </c>
      <c r="D49" s="1">
        <v>608447739.67</v>
      </c>
      <c r="E49" s="1">
        <f t="shared" si="5"/>
        <v>152111934.9175</v>
      </c>
      <c r="F49" s="1">
        <v>14199549.600000024</v>
      </c>
      <c r="G49" s="1">
        <f t="shared" si="0"/>
        <v>166311484.5175</v>
      </c>
      <c r="H49" s="1">
        <v>113302585</v>
      </c>
      <c r="I49" s="10">
        <f t="shared" si="8"/>
        <v>0.27333733642876434</v>
      </c>
      <c r="J49" s="18">
        <f t="shared" si="6"/>
        <v>0.18621580394308182</v>
      </c>
      <c r="K49" s="11">
        <f t="shared" si="7"/>
        <v>-53008899.51750001</v>
      </c>
      <c r="L49" s="1">
        <f t="shared" si="11"/>
        <v>113276493.3886</v>
      </c>
      <c r="M49" s="2">
        <f t="shared" si="9"/>
        <v>-26091.6113999933</v>
      </c>
      <c r="N49" s="17">
        <v>6949478122</v>
      </c>
      <c r="O49" s="5">
        <v>16.3</v>
      </c>
      <c r="P49" s="9">
        <f t="shared" si="10"/>
        <v>0.18617292168763266</v>
      </c>
      <c r="Q49" s="7"/>
      <c r="AA49" s="1"/>
      <c r="AD49" s="1"/>
    </row>
    <row r="50" spans="1:30" ht="12.75">
      <c r="A50" t="s">
        <v>211</v>
      </c>
      <c r="B50" s="6" t="s">
        <v>27</v>
      </c>
      <c r="C50" s="32" t="s">
        <v>120</v>
      </c>
      <c r="D50" s="1">
        <v>1122350.32</v>
      </c>
      <c r="E50" s="1">
        <f t="shared" si="5"/>
        <v>280587.58</v>
      </c>
      <c r="F50" s="1">
        <v>32213.38</v>
      </c>
      <c r="G50" s="1">
        <f t="shared" si="0"/>
        <v>312800.96</v>
      </c>
      <c r="H50" s="1">
        <v>64538.16</v>
      </c>
      <c r="I50" s="10">
        <f t="shared" si="8"/>
        <v>0.27870171587780185</v>
      </c>
      <c r="J50" s="18">
        <f t="shared" si="6"/>
        <v>0.05750268775260829</v>
      </c>
      <c r="K50" s="11">
        <f t="shared" si="7"/>
        <v>-248262.80000000002</v>
      </c>
      <c r="L50" s="1">
        <f t="shared" si="11"/>
        <v>64718.14032</v>
      </c>
      <c r="M50" s="2">
        <f t="shared" si="9"/>
        <v>179.98031999999512</v>
      </c>
      <c r="N50" s="17">
        <v>19647280</v>
      </c>
      <c r="O50" s="5">
        <v>3.294</v>
      </c>
      <c r="P50" s="9">
        <f t="shared" si="10"/>
        <v>0.05766304795101764</v>
      </c>
      <c r="Q50" s="7"/>
      <c r="AA50" s="1"/>
      <c r="AD50" s="1"/>
    </row>
    <row r="51" spans="1:30" ht="12.75">
      <c r="A51" t="s">
        <v>212</v>
      </c>
      <c r="B51" s="6" t="s">
        <v>28</v>
      </c>
      <c r="C51" s="32" t="s">
        <v>121</v>
      </c>
      <c r="D51" s="1">
        <v>1642554.15</v>
      </c>
      <c r="E51" s="1">
        <f t="shared" si="5"/>
        <v>410638.5375</v>
      </c>
      <c r="F51" s="1">
        <v>60736.42</v>
      </c>
      <c r="G51" s="1">
        <f t="shared" si="0"/>
        <v>471374.95749999996</v>
      </c>
      <c r="H51" s="1">
        <v>139360.24</v>
      </c>
      <c r="I51" s="10">
        <f t="shared" si="8"/>
        <v>0.28697681443257134</v>
      </c>
      <c r="J51" s="18">
        <f t="shared" si="6"/>
        <v>0.08484361991962334</v>
      </c>
      <c r="K51" s="11">
        <f t="shared" si="7"/>
        <v>-332014.71749999997</v>
      </c>
      <c r="L51" s="1">
        <f t="shared" si="11"/>
        <v>139355.637216</v>
      </c>
      <c r="M51" s="2">
        <f t="shared" si="9"/>
        <v>-4.602783999987878</v>
      </c>
      <c r="N51" s="17">
        <v>14589158</v>
      </c>
      <c r="O51" s="5">
        <v>9.552</v>
      </c>
      <c r="P51" s="9">
        <f t="shared" si="10"/>
        <v>0.0848408177082016</v>
      </c>
      <c r="Q51" s="7"/>
      <c r="AA51" s="1"/>
      <c r="AD51" s="1"/>
    </row>
    <row r="52" spans="1:30" ht="12.75">
      <c r="A52" s="48" t="s">
        <v>284</v>
      </c>
      <c r="B52" s="6" t="s">
        <v>28</v>
      </c>
      <c r="C52" s="32" t="s">
        <v>285</v>
      </c>
      <c r="D52" s="1">
        <v>2133226.75</v>
      </c>
      <c r="E52" s="1">
        <f t="shared" si="5"/>
        <v>533306.6875</v>
      </c>
      <c r="F52" s="1">
        <v>171674.03</v>
      </c>
      <c r="G52" s="1">
        <f t="shared" si="0"/>
        <v>704980.7175</v>
      </c>
      <c r="H52" s="1">
        <v>119200</v>
      </c>
      <c r="I52" s="10">
        <f t="shared" si="8"/>
        <v>0.3304762222300091</v>
      </c>
      <c r="J52" s="18">
        <f t="shared" si="6"/>
        <v>0.0558777917068591</v>
      </c>
      <c r="K52" s="11">
        <f t="shared" si="7"/>
        <v>-585780.7175</v>
      </c>
      <c r="L52" s="1">
        <f t="shared" si="11"/>
        <v>119195.7825</v>
      </c>
      <c r="M52" s="2">
        <f t="shared" si="9"/>
        <v>-4.217499999998836</v>
      </c>
      <c r="N52" s="17">
        <v>15892771</v>
      </c>
      <c r="O52" s="5">
        <v>7.5</v>
      </c>
      <c r="P52" s="9">
        <f t="shared" si="10"/>
        <v>0.055875814654958736</v>
      </c>
      <c r="Q52" s="7"/>
      <c r="AA52" s="1"/>
      <c r="AD52" s="1"/>
    </row>
    <row r="53" spans="1:30" ht="12.75">
      <c r="A53" t="s">
        <v>213</v>
      </c>
      <c r="B53" s="6" t="s">
        <v>29</v>
      </c>
      <c r="C53" s="32" t="s">
        <v>29</v>
      </c>
      <c r="D53" s="1">
        <v>8859151.53</v>
      </c>
      <c r="E53" s="1">
        <f t="shared" si="5"/>
        <v>2214787.8825</v>
      </c>
      <c r="F53" s="1">
        <v>127581.31</v>
      </c>
      <c r="G53" s="1">
        <f t="shared" si="0"/>
        <v>2342369.1925</v>
      </c>
      <c r="H53" s="1">
        <v>667783</v>
      </c>
      <c r="I53" s="10">
        <f t="shared" si="8"/>
        <v>0.2644010754944159</v>
      </c>
      <c r="J53" s="18">
        <f t="shared" si="6"/>
        <v>0.07537776024472177</v>
      </c>
      <c r="K53" s="11">
        <f t="shared" si="7"/>
        <v>-1674586.1925</v>
      </c>
      <c r="L53" s="1">
        <f t="shared" si="11"/>
        <v>667756.701108</v>
      </c>
      <c r="M53" s="2">
        <f t="shared" si="9"/>
        <v>-26.29889199999161</v>
      </c>
      <c r="N53" s="17">
        <v>139464641</v>
      </c>
      <c r="O53" s="5">
        <v>4.788</v>
      </c>
      <c r="P53" s="9">
        <f t="shared" si="10"/>
        <v>0.07537479168820584</v>
      </c>
      <c r="Q53" s="7"/>
      <c r="AA53" s="1"/>
      <c r="AD53" s="1"/>
    </row>
    <row r="54" spans="1:31" ht="12.75">
      <c r="A54" t="s">
        <v>214</v>
      </c>
      <c r="B54" s="6" t="s">
        <v>30</v>
      </c>
      <c r="C54" s="32" t="s">
        <v>122</v>
      </c>
      <c r="D54" s="1">
        <v>36303425.71</v>
      </c>
      <c r="E54" s="1">
        <f t="shared" si="5"/>
        <v>9075856.4275</v>
      </c>
      <c r="F54" s="1">
        <v>0</v>
      </c>
      <c r="G54" s="1">
        <f t="shared" si="0"/>
        <v>9075856.4275</v>
      </c>
      <c r="H54" s="1">
        <v>8221262.390000001</v>
      </c>
      <c r="I54" s="10">
        <f t="shared" si="8"/>
        <v>0.25</v>
      </c>
      <c r="J54" s="18">
        <f t="shared" si="6"/>
        <v>0.22645968608233585</v>
      </c>
      <c r="K54" s="11">
        <f t="shared" si="7"/>
        <v>-854594.0374999996</v>
      </c>
      <c r="L54" s="1">
        <f t="shared" si="11"/>
        <v>8220965.05856</v>
      </c>
      <c r="M54" s="2">
        <f t="shared" si="9"/>
        <v>-297.3314400007948</v>
      </c>
      <c r="N54" s="17">
        <v>1493634640</v>
      </c>
      <c r="O54" s="5">
        <v>5.504</v>
      </c>
      <c r="P54" s="9">
        <f t="shared" si="10"/>
        <v>0.2264514959065002</v>
      </c>
      <c r="Q54" s="7"/>
      <c r="R54" t="s">
        <v>76</v>
      </c>
      <c r="AA54" s="1"/>
      <c r="AD54" s="1"/>
      <c r="AE54" s="19"/>
    </row>
    <row r="55" spans="1:30" ht="12.75">
      <c r="A55" t="s">
        <v>215</v>
      </c>
      <c r="B55" s="6" t="s">
        <v>30</v>
      </c>
      <c r="C55" s="32" t="s">
        <v>123</v>
      </c>
      <c r="D55" s="1">
        <v>10559093.120000001</v>
      </c>
      <c r="E55" s="1">
        <f t="shared" si="5"/>
        <v>2639773.2800000003</v>
      </c>
      <c r="F55" s="1">
        <v>0</v>
      </c>
      <c r="G55" s="1">
        <f t="shared" si="0"/>
        <v>2639773.2800000003</v>
      </c>
      <c r="H55" s="1">
        <v>2233407.54</v>
      </c>
      <c r="I55" s="10">
        <f t="shared" si="8"/>
        <v>0.25</v>
      </c>
      <c r="J55" s="18">
        <f t="shared" si="6"/>
        <v>0.21151509079597924</v>
      </c>
      <c r="K55" s="11">
        <f t="shared" si="7"/>
        <v>-406365.7400000002</v>
      </c>
      <c r="L55" s="1">
        <f t="shared" si="11"/>
        <v>2233377.240136</v>
      </c>
      <c r="M55" s="2">
        <f t="shared" si="9"/>
        <v>-30.29986400017515</v>
      </c>
      <c r="N55" s="17">
        <v>289823156</v>
      </c>
      <c r="O55" s="5">
        <v>7.7059999999999995</v>
      </c>
      <c r="P55" s="9">
        <f t="shared" si="10"/>
        <v>0.21151222124424257</v>
      </c>
      <c r="Q55" s="7"/>
      <c r="AA55" s="1"/>
      <c r="AD55" s="1"/>
    </row>
    <row r="56" spans="1:30" ht="12.75">
      <c r="A56" t="s">
        <v>216</v>
      </c>
      <c r="B56" s="6" t="s">
        <v>30</v>
      </c>
      <c r="C56" s="32" t="s">
        <v>79</v>
      </c>
      <c r="D56" s="1">
        <v>6477999.25</v>
      </c>
      <c r="E56" s="1">
        <f t="shared" si="5"/>
        <v>1619499.8125</v>
      </c>
      <c r="F56" s="1">
        <v>0</v>
      </c>
      <c r="G56" s="1">
        <f t="shared" si="0"/>
        <v>1619499.8125</v>
      </c>
      <c r="H56" s="1">
        <v>1100000</v>
      </c>
      <c r="I56" s="10">
        <f t="shared" si="8"/>
        <v>0.25</v>
      </c>
      <c r="J56" s="18">
        <f t="shared" si="6"/>
        <v>0.16980551518279352</v>
      </c>
      <c r="K56" s="11">
        <f t="shared" si="7"/>
        <v>-519499.8125</v>
      </c>
      <c r="L56" s="1">
        <f t="shared" si="11"/>
        <v>1100164.014864</v>
      </c>
      <c r="M56" s="2">
        <f t="shared" si="9"/>
        <v>164.01486400002614</v>
      </c>
      <c r="N56" s="17">
        <v>527909796</v>
      </c>
      <c r="O56" s="5">
        <v>2.084</v>
      </c>
      <c r="P56" s="9">
        <f t="shared" si="10"/>
        <v>0.16983083393595638</v>
      </c>
      <c r="Q56" s="7"/>
      <c r="AA56" s="1"/>
      <c r="AD56" s="1"/>
    </row>
    <row r="57" spans="1:31" ht="12.75">
      <c r="A57" t="s">
        <v>217</v>
      </c>
      <c r="B57" s="6" t="s">
        <v>31</v>
      </c>
      <c r="C57" s="32" t="s">
        <v>124</v>
      </c>
      <c r="D57" s="1">
        <v>199623899.82999998</v>
      </c>
      <c r="E57" s="1">
        <f t="shared" si="5"/>
        <v>49905974.957499996</v>
      </c>
      <c r="F57" s="1">
        <v>5532198.710000008</v>
      </c>
      <c r="G57" s="1">
        <f t="shared" si="0"/>
        <v>55438173.667500004</v>
      </c>
      <c r="H57" s="1">
        <v>35012147</v>
      </c>
      <c r="I57" s="10">
        <f t="shared" si="8"/>
        <v>0.27771310807328803</v>
      </c>
      <c r="J57" s="18">
        <f t="shared" si="6"/>
        <v>0.1753905570916929</v>
      </c>
      <c r="K57" s="11">
        <f t="shared" si="7"/>
        <v>-20426026.667500004</v>
      </c>
      <c r="L57" s="1">
        <f t="shared" si="11"/>
        <v>35007427.841204</v>
      </c>
      <c r="M57" s="11">
        <f t="shared" si="9"/>
        <v>-4719.1587959975</v>
      </c>
      <c r="N57" s="17">
        <v>2345713471</v>
      </c>
      <c r="O57" s="5">
        <v>14.924</v>
      </c>
      <c r="P57" s="9">
        <f t="shared" si="10"/>
        <v>0.17536691684220368</v>
      </c>
      <c r="Q57" s="7"/>
      <c r="AA57" s="1"/>
      <c r="AD57" s="1"/>
      <c r="AE57" s="19"/>
    </row>
    <row r="58" spans="1:30" s="12" customFormat="1" ht="12.75">
      <c r="A58" t="s">
        <v>218</v>
      </c>
      <c r="B58" s="6" t="s">
        <v>31</v>
      </c>
      <c r="C58" s="32" t="s">
        <v>125</v>
      </c>
      <c r="D58" s="1">
        <v>109153125.14999999</v>
      </c>
      <c r="E58" s="1">
        <f t="shared" si="5"/>
        <v>27288281.287499998</v>
      </c>
      <c r="F58" s="1">
        <v>3311063.72</v>
      </c>
      <c r="G58" s="1">
        <f t="shared" si="0"/>
        <v>30599345.007499997</v>
      </c>
      <c r="H58" s="1">
        <v>14040000</v>
      </c>
      <c r="I58" s="10">
        <f t="shared" si="8"/>
        <v>0.280334117465257</v>
      </c>
      <c r="J58" s="18">
        <f t="shared" si="6"/>
        <v>0.12862664244112118</v>
      </c>
      <c r="K58" s="11">
        <f t="shared" si="7"/>
        <v>-16559345.007499997</v>
      </c>
      <c r="L58" s="1">
        <f t="shared" si="11"/>
        <v>12848443.657161</v>
      </c>
      <c r="M58" s="11">
        <f t="shared" si="9"/>
        <v>-1191556.3428390007</v>
      </c>
      <c r="N58" s="17">
        <v>1288839769</v>
      </c>
      <c r="O58" s="5">
        <v>9.969</v>
      </c>
      <c r="P58" s="9">
        <f t="shared" si="10"/>
        <v>0.11771026839134895</v>
      </c>
      <c r="Q58" s="31" t="s">
        <v>278</v>
      </c>
      <c r="Z58" s="14"/>
      <c r="AA58" s="1"/>
      <c r="AC58" s="14"/>
      <c r="AD58" s="1"/>
    </row>
    <row r="59" spans="1:30" ht="12.75">
      <c r="A59" t="s">
        <v>219</v>
      </c>
      <c r="B59" s="6" t="s">
        <v>31</v>
      </c>
      <c r="C59" s="32" t="s">
        <v>126</v>
      </c>
      <c r="D59" s="1">
        <v>8884646.93</v>
      </c>
      <c r="E59" s="1">
        <f t="shared" si="5"/>
        <v>2221161.7325</v>
      </c>
      <c r="F59" s="1">
        <v>487185.26</v>
      </c>
      <c r="G59" s="1">
        <f t="shared" si="0"/>
        <v>2708346.9924999997</v>
      </c>
      <c r="H59" s="1">
        <v>1921000</v>
      </c>
      <c r="I59" s="10">
        <f t="shared" si="8"/>
        <v>0.3048345098953752</v>
      </c>
      <c r="J59" s="18">
        <f t="shared" si="6"/>
        <v>0.21621568252909742</v>
      </c>
      <c r="K59" s="11">
        <f t="shared" si="7"/>
        <v>-787346.9924999997</v>
      </c>
      <c r="L59" s="1">
        <f t="shared" si="11"/>
        <v>1921164.0096800001</v>
      </c>
      <c r="M59" s="2">
        <f t="shared" si="9"/>
        <v>164.0096800001338</v>
      </c>
      <c r="N59" s="17">
        <v>356695880</v>
      </c>
      <c r="O59" s="5">
        <v>5.386</v>
      </c>
      <c r="P59" s="9">
        <f t="shared" si="10"/>
        <v>0.2162341424275371</v>
      </c>
      <c r="Q59" s="7"/>
      <c r="AA59" s="1"/>
      <c r="AD59" s="1"/>
    </row>
    <row r="60" spans="1:30" ht="12.75">
      <c r="A60" t="s">
        <v>220</v>
      </c>
      <c r="B60" s="6" t="s">
        <v>32</v>
      </c>
      <c r="C60" s="32" t="s">
        <v>127</v>
      </c>
      <c r="D60" s="1">
        <v>2362729.71</v>
      </c>
      <c r="E60" s="1">
        <f t="shared" si="5"/>
        <v>590682.4275</v>
      </c>
      <c r="F60" s="1">
        <v>0</v>
      </c>
      <c r="G60" s="1">
        <f t="shared" si="0"/>
        <v>590682.4275</v>
      </c>
      <c r="H60" s="1">
        <v>428694.86</v>
      </c>
      <c r="I60" s="10">
        <f t="shared" si="8"/>
        <v>0.25</v>
      </c>
      <c r="J60" s="18">
        <f t="shared" si="6"/>
        <v>0.18144050002232376</v>
      </c>
      <c r="K60" s="11">
        <f t="shared" si="7"/>
        <v>-161987.5675</v>
      </c>
      <c r="L60" s="1">
        <f t="shared" si="11"/>
        <v>428623.89350999997</v>
      </c>
      <c r="M60" s="2">
        <f t="shared" si="9"/>
        <v>-70.96649000002071</v>
      </c>
      <c r="N60" s="17">
        <v>242571530</v>
      </c>
      <c r="O60" s="5">
        <v>1.767</v>
      </c>
      <c r="P60" s="9">
        <f t="shared" si="10"/>
        <v>0.18141046421683163</v>
      </c>
      <c r="Q60" s="7"/>
      <c r="AA60" s="1"/>
      <c r="AD60" s="1"/>
    </row>
    <row r="61" spans="1:30" ht="12.75">
      <c r="A61" t="s">
        <v>221</v>
      </c>
      <c r="B61" s="6" t="s">
        <v>32</v>
      </c>
      <c r="C61" s="32" t="s">
        <v>128</v>
      </c>
      <c r="D61" s="1">
        <v>1436919.42</v>
      </c>
      <c r="E61" s="1">
        <f t="shared" si="5"/>
        <v>359229.855</v>
      </c>
      <c r="F61" s="1">
        <v>0</v>
      </c>
      <c r="G61" s="1">
        <f t="shared" si="0"/>
        <v>359229.855</v>
      </c>
      <c r="H61" s="1">
        <v>29636.04</v>
      </c>
      <c r="I61" s="10">
        <f t="shared" si="8"/>
        <v>0.25</v>
      </c>
      <c r="J61" s="18">
        <f t="shared" si="6"/>
        <v>0.02062470559413833</v>
      </c>
      <c r="K61" s="11">
        <f t="shared" si="7"/>
        <v>-329593.815</v>
      </c>
      <c r="L61" s="1">
        <f t="shared" si="11"/>
        <v>29636.750849999997</v>
      </c>
      <c r="M61" s="2">
        <f t="shared" si="9"/>
        <v>0.710849999995844</v>
      </c>
      <c r="N61" s="17">
        <v>40322110</v>
      </c>
      <c r="O61" s="5">
        <v>0.735</v>
      </c>
      <c r="P61" s="9">
        <f t="shared" si="10"/>
        <v>0.020625200298288123</v>
      </c>
      <c r="Q61" s="7"/>
      <c r="AA61" s="1"/>
      <c r="AD61" s="1"/>
    </row>
    <row r="62" spans="1:31" ht="12.75">
      <c r="A62" t="s">
        <v>222</v>
      </c>
      <c r="B62" s="6" t="s">
        <v>32</v>
      </c>
      <c r="C62" s="32" t="s">
        <v>129</v>
      </c>
      <c r="D62" s="1">
        <v>3107858.46</v>
      </c>
      <c r="E62" s="1">
        <f t="shared" si="5"/>
        <v>776964.615</v>
      </c>
      <c r="F62" s="1">
        <v>0</v>
      </c>
      <c r="G62" s="1">
        <f t="shared" si="0"/>
        <v>776964.615</v>
      </c>
      <c r="H62" s="1">
        <v>205000</v>
      </c>
      <c r="I62" s="10">
        <f t="shared" si="8"/>
        <v>0.25</v>
      </c>
      <c r="J62" s="18">
        <f t="shared" si="6"/>
        <v>0.06596181989574905</v>
      </c>
      <c r="K62" s="11">
        <f t="shared" si="7"/>
        <v>-571964.615</v>
      </c>
      <c r="L62" s="1">
        <f t="shared" si="11"/>
        <v>204998.02565999998</v>
      </c>
      <c r="M62" s="2">
        <f t="shared" si="9"/>
        <v>-1.9743400000152178</v>
      </c>
      <c r="N62" s="17">
        <v>13051380</v>
      </c>
      <c r="O62" s="5">
        <v>15.707</v>
      </c>
      <c r="P62" s="9">
        <f t="shared" si="10"/>
        <v>0.0659611846222881</v>
      </c>
      <c r="Q62" s="7"/>
      <c r="AA62" s="1"/>
      <c r="AD62" s="1"/>
      <c r="AE62" s="19"/>
    </row>
    <row r="63" spans="1:30" ht="12.75">
      <c r="A63" t="s">
        <v>223</v>
      </c>
      <c r="B63" s="6" t="s">
        <v>32</v>
      </c>
      <c r="C63" s="32" t="s">
        <v>130</v>
      </c>
      <c r="D63" s="1">
        <v>787256.9600000001</v>
      </c>
      <c r="E63" s="1">
        <f t="shared" si="5"/>
        <v>200000</v>
      </c>
      <c r="F63" s="1">
        <v>0</v>
      </c>
      <c r="G63" s="1">
        <f t="shared" si="0"/>
        <v>200000</v>
      </c>
      <c r="H63" s="1">
        <v>199997.66</v>
      </c>
      <c r="I63" s="10">
        <f t="shared" si="8"/>
        <v>0.25404665841252133</v>
      </c>
      <c r="J63" s="18">
        <f t="shared" si="6"/>
        <v>0.2540436860666179</v>
      </c>
      <c r="K63" s="11">
        <f t="shared" si="7"/>
        <v>-2.3399999999965075</v>
      </c>
      <c r="L63" s="1">
        <f t="shared" si="11"/>
        <v>230167.06578</v>
      </c>
      <c r="M63" s="11">
        <f t="shared" si="9"/>
        <v>30169.40578</v>
      </c>
      <c r="N63" s="17">
        <v>13585590</v>
      </c>
      <c r="O63" s="5">
        <v>16.942</v>
      </c>
      <c r="P63" s="9">
        <f t="shared" si="10"/>
        <v>0.29236586969011996</v>
      </c>
      <c r="Q63" s="7" t="s">
        <v>297</v>
      </c>
      <c r="AA63" s="1"/>
      <c r="AD63" s="1"/>
    </row>
    <row r="64" spans="1:30" ht="12.75">
      <c r="A64" t="s">
        <v>224</v>
      </c>
      <c r="B64" s="6" t="s">
        <v>33</v>
      </c>
      <c r="C64" s="32" t="s">
        <v>80</v>
      </c>
      <c r="D64" s="1">
        <v>16609402.97</v>
      </c>
      <c r="E64" s="1">
        <f t="shared" si="5"/>
        <v>4152350.7425</v>
      </c>
      <c r="F64" s="1">
        <v>0</v>
      </c>
      <c r="G64" s="1">
        <f t="shared" si="0"/>
        <v>4152350.7425</v>
      </c>
      <c r="H64" s="1">
        <v>500000</v>
      </c>
      <c r="I64" s="10">
        <f t="shared" si="8"/>
        <v>0.25</v>
      </c>
      <c r="J64" s="18">
        <f t="shared" si="6"/>
        <v>0.03010343002112134</v>
      </c>
      <c r="K64" s="11">
        <f t="shared" si="7"/>
        <v>-3652350.7425</v>
      </c>
      <c r="L64" s="1">
        <f t="shared" si="11"/>
        <v>499992.47232999996</v>
      </c>
      <c r="M64" s="2">
        <f t="shared" si="9"/>
        <v>-7.527670000039507</v>
      </c>
      <c r="N64" s="17">
        <v>172470670</v>
      </c>
      <c r="O64" s="5">
        <v>2.899</v>
      </c>
      <c r="P64" s="9">
        <f t="shared" si="10"/>
        <v>0.030102976803747204</v>
      </c>
      <c r="Q64" s="7"/>
      <c r="AA64" s="1"/>
      <c r="AD64" s="1"/>
    </row>
    <row r="65" spans="1:30" ht="12.75">
      <c r="A65" t="s">
        <v>225</v>
      </c>
      <c r="B65" s="6" t="s">
        <v>33</v>
      </c>
      <c r="C65" s="32" t="s">
        <v>131</v>
      </c>
      <c r="D65" s="1">
        <v>2339961.3699999996</v>
      </c>
      <c r="E65" s="1">
        <f t="shared" si="5"/>
        <v>584990.3424999999</v>
      </c>
      <c r="F65" s="1">
        <v>0</v>
      </c>
      <c r="G65" s="1">
        <f t="shared" si="0"/>
        <v>584990.3424999999</v>
      </c>
      <c r="H65" s="1">
        <v>18622.72</v>
      </c>
      <c r="I65" s="10">
        <f t="shared" si="8"/>
        <v>0.25</v>
      </c>
      <c r="J65" s="18">
        <f t="shared" si="6"/>
        <v>0.007958558734668345</v>
      </c>
      <c r="K65" s="11">
        <f t="shared" si="7"/>
        <v>-566367.6224999999</v>
      </c>
      <c r="L65" s="1">
        <f t="shared" si="11"/>
        <v>18624.922139999995</v>
      </c>
      <c r="M65" s="2">
        <f t="shared" si="9"/>
        <v>2.2021399999939604</v>
      </c>
      <c r="N65" s="17">
        <v>9103090</v>
      </c>
      <c r="O65" s="5">
        <v>2.046</v>
      </c>
      <c r="P65" s="9">
        <f t="shared" si="10"/>
        <v>0.007959499835674637</v>
      </c>
      <c r="Q65" s="7"/>
      <c r="AA65" s="1"/>
      <c r="AD65" s="1"/>
    </row>
    <row r="66" spans="1:30" ht="12.75">
      <c r="A66" t="s">
        <v>226</v>
      </c>
      <c r="B66" s="6" t="s">
        <v>33</v>
      </c>
      <c r="C66" s="32" t="s">
        <v>132</v>
      </c>
      <c r="D66" s="1">
        <v>2323106.72</v>
      </c>
      <c r="E66" s="1">
        <f t="shared" si="5"/>
        <v>580776.68</v>
      </c>
      <c r="F66" s="1">
        <v>0</v>
      </c>
      <c r="G66" s="1">
        <f t="shared" si="0"/>
        <v>580776.68</v>
      </c>
      <c r="H66" s="1">
        <v>481496.36</v>
      </c>
      <c r="I66" s="10">
        <f t="shared" si="8"/>
        <v>0.25</v>
      </c>
      <c r="J66" s="18">
        <f t="shared" si="6"/>
        <v>0.2072639865636478</v>
      </c>
      <c r="K66" s="11">
        <f t="shared" si="7"/>
        <v>-99280.32000000007</v>
      </c>
      <c r="L66" s="1">
        <f t="shared" si="11"/>
        <v>481452.68484</v>
      </c>
      <c r="M66" s="2">
        <f t="shared" si="9"/>
        <v>-43.67515999998432</v>
      </c>
      <c r="N66" s="17">
        <v>64676610</v>
      </c>
      <c r="O66" s="5">
        <v>7.444</v>
      </c>
      <c r="P66" s="9">
        <f t="shared" si="10"/>
        <v>0.20724518623922708</v>
      </c>
      <c r="Q66" s="7"/>
      <c r="AA66" s="1"/>
      <c r="AD66" s="1"/>
    </row>
    <row r="67" spans="1:30" ht="12.75">
      <c r="A67" t="s">
        <v>227</v>
      </c>
      <c r="B67" s="6" t="s">
        <v>34</v>
      </c>
      <c r="C67" s="32" t="s">
        <v>133</v>
      </c>
      <c r="D67" s="1">
        <v>1724835.21</v>
      </c>
      <c r="E67" s="1">
        <f t="shared" si="5"/>
        <v>431208.8025</v>
      </c>
      <c r="F67" s="1">
        <v>31853.88</v>
      </c>
      <c r="G67" s="1">
        <f t="shared" si="0"/>
        <v>463062.6825</v>
      </c>
      <c r="H67" s="1">
        <v>5221.77</v>
      </c>
      <c r="I67" s="10">
        <f aca="true" t="shared" si="12" ref="I67:I98">(E67+F67)/D67</f>
        <v>0.2684677816265126</v>
      </c>
      <c r="J67" s="18">
        <f t="shared" si="6"/>
        <v>0.0030274022525317076</v>
      </c>
      <c r="K67" s="11">
        <f t="shared" si="7"/>
        <v>-457840.9125</v>
      </c>
      <c r="L67" s="1">
        <f t="shared" si="11"/>
        <v>5310.480229999999</v>
      </c>
      <c r="M67" s="2">
        <f aca="true" t="shared" si="13" ref="M67:M98">L67-H67</f>
        <v>88.71022999999877</v>
      </c>
      <c r="N67" s="17">
        <v>482770930</v>
      </c>
      <c r="O67" s="5">
        <v>0.011</v>
      </c>
      <c r="P67" s="9">
        <f t="shared" si="10"/>
        <v>0.0030788333860601092</v>
      </c>
      <c r="Q67" s="7"/>
      <c r="AA67" s="1"/>
      <c r="AD67" s="1"/>
    </row>
    <row r="68" spans="1:30" ht="12.75">
      <c r="A68" s="48" t="s">
        <v>286</v>
      </c>
      <c r="B68" s="6" t="s">
        <v>34</v>
      </c>
      <c r="C68" s="32" t="s">
        <v>287</v>
      </c>
      <c r="D68" s="1">
        <v>4009875.83</v>
      </c>
      <c r="E68" s="1">
        <f t="shared" si="5"/>
        <v>1002468.9575</v>
      </c>
      <c r="F68" s="1">
        <v>0</v>
      </c>
      <c r="G68" s="1">
        <f t="shared" si="0"/>
        <v>1002468.9575</v>
      </c>
      <c r="H68" s="1">
        <v>350000</v>
      </c>
      <c r="I68" s="10">
        <f t="shared" si="12"/>
        <v>0.25</v>
      </c>
      <c r="J68" s="18">
        <f aca="true" t="shared" si="14" ref="J68:J116">H68/D68</f>
        <v>0.08728449828332964</v>
      </c>
      <c r="K68" s="11">
        <f aca="true" t="shared" si="15" ref="K68:K116">H68-G68</f>
        <v>-652468.9575</v>
      </c>
      <c r="L68" s="1">
        <f t="shared" si="11"/>
        <v>349836.31342</v>
      </c>
      <c r="M68" s="2">
        <f t="shared" si="13"/>
        <v>-163.68657999997959</v>
      </c>
      <c r="N68" s="17">
        <v>223966910</v>
      </c>
      <c r="O68" s="5">
        <v>1.562</v>
      </c>
      <c r="P68" s="9"/>
      <c r="Q68" s="7"/>
      <c r="AA68" s="1"/>
      <c r="AD68" s="1"/>
    </row>
    <row r="69" spans="1:30" ht="12.75">
      <c r="A69" t="s">
        <v>228</v>
      </c>
      <c r="B69" s="6" t="s">
        <v>34</v>
      </c>
      <c r="C69" s="32" t="s">
        <v>134</v>
      </c>
      <c r="D69" s="1">
        <v>158157242.51999998</v>
      </c>
      <c r="E69" s="1">
        <f t="shared" si="5"/>
        <v>39539310.629999995</v>
      </c>
      <c r="F69" s="1">
        <v>964429.94</v>
      </c>
      <c r="G69" s="1">
        <f t="shared" si="0"/>
        <v>40503740.56999999</v>
      </c>
      <c r="H69" s="1">
        <v>8406753.12</v>
      </c>
      <c r="I69" s="10">
        <f t="shared" si="12"/>
        <v>0.2560979182782479</v>
      </c>
      <c r="J69" s="18">
        <f t="shared" si="14"/>
        <v>0.05315439866079426</v>
      </c>
      <c r="K69" s="11">
        <f t="shared" si="15"/>
        <v>-32096987.449999996</v>
      </c>
      <c r="L69" s="1">
        <f t="shared" si="11"/>
        <v>8406018.651360001</v>
      </c>
      <c r="M69" s="2">
        <f t="shared" si="13"/>
        <v>-734.4686399977654</v>
      </c>
      <c r="N69" s="17">
        <v>1721134040</v>
      </c>
      <c r="O69" s="5">
        <v>4.884</v>
      </c>
      <c r="P69" s="9">
        <f aca="true" t="shared" si="16" ref="P69:P116">L69/D69</f>
        <v>0.053149754746748365</v>
      </c>
      <c r="Q69" s="7"/>
      <c r="AA69" s="1"/>
      <c r="AC69" s="8"/>
      <c r="AD69" s="1"/>
    </row>
    <row r="70" spans="1:30" ht="12.75">
      <c r="A70" t="s">
        <v>229</v>
      </c>
      <c r="B70" s="6" t="s">
        <v>7</v>
      </c>
      <c r="C70" s="32" t="s">
        <v>135</v>
      </c>
      <c r="D70" s="1">
        <v>1374864.17</v>
      </c>
      <c r="E70" s="1">
        <f t="shared" si="5"/>
        <v>343716.0425</v>
      </c>
      <c r="F70" s="1">
        <v>0</v>
      </c>
      <c r="G70" s="1">
        <f t="shared" si="0"/>
        <v>343716.0425</v>
      </c>
      <c r="H70" s="1">
        <v>70000</v>
      </c>
      <c r="I70" s="10">
        <f t="shared" si="12"/>
        <v>0.25</v>
      </c>
      <c r="J70" s="18">
        <f t="shared" si="14"/>
        <v>0.05091412048362567</v>
      </c>
      <c r="K70" s="11">
        <f t="shared" si="15"/>
        <v>-273716.0425</v>
      </c>
      <c r="L70" s="1">
        <f t="shared" si="11"/>
        <v>70002.071412</v>
      </c>
      <c r="M70" s="2">
        <f t="shared" si="13"/>
        <v>2.071412000004784</v>
      </c>
      <c r="N70" s="17">
        <v>37314537</v>
      </c>
      <c r="O70" s="5">
        <v>1.876</v>
      </c>
      <c r="P70" s="9">
        <f t="shared" si="16"/>
        <v>0.05091562711391338</v>
      </c>
      <c r="Q70" s="7"/>
      <c r="AA70" s="1"/>
      <c r="AD70" s="1"/>
    </row>
    <row r="71" spans="1:30" ht="12.75">
      <c r="A71" t="s">
        <v>230</v>
      </c>
      <c r="B71" s="6" t="s">
        <v>35</v>
      </c>
      <c r="C71" s="32" t="s">
        <v>35</v>
      </c>
      <c r="D71" s="1">
        <v>16092651.51</v>
      </c>
      <c r="E71" s="1">
        <f t="shared" si="5"/>
        <v>4023162.8775</v>
      </c>
      <c r="F71" s="1">
        <v>0</v>
      </c>
      <c r="G71" s="1">
        <f t="shared" si="0"/>
        <v>4023162.8775</v>
      </c>
      <c r="H71" s="1">
        <v>2177847.37</v>
      </c>
      <c r="I71" s="10">
        <f t="shared" si="12"/>
        <v>0.25</v>
      </c>
      <c r="J71" s="18">
        <f t="shared" si="14"/>
        <v>0.13533179219388938</v>
      </c>
      <c r="K71" s="11">
        <f t="shared" si="15"/>
        <v>-1845315.5074999998</v>
      </c>
      <c r="L71" s="1">
        <f aca="true" t="shared" si="17" ref="L71:L116">(N71*O71)/1000</f>
        <v>2177695.5883319997</v>
      </c>
      <c r="M71" s="2">
        <f t="shared" si="13"/>
        <v>-151.7816680003889</v>
      </c>
      <c r="N71" s="17">
        <v>481684492</v>
      </c>
      <c r="O71" s="5">
        <v>4.521</v>
      </c>
      <c r="P71" s="9">
        <f t="shared" si="16"/>
        <v>0.13532236045618562</v>
      </c>
      <c r="Q71" s="7"/>
      <c r="AA71" s="1"/>
      <c r="AD71" s="1"/>
    </row>
    <row r="72" spans="1:30" ht="12.75">
      <c r="A72" t="s">
        <v>231</v>
      </c>
      <c r="B72" s="6" t="s">
        <v>52</v>
      </c>
      <c r="C72" s="32" t="s">
        <v>67</v>
      </c>
      <c r="D72" s="1">
        <v>5804119.53</v>
      </c>
      <c r="E72" s="1">
        <f aca="true" t="shared" si="18" ref="E72:E116">IF((D72*0.25)&lt;200000,200000,(D72*0.25))</f>
        <v>1451029.8825</v>
      </c>
      <c r="F72" s="1">
        <v>70570.47</v>
      </c>
      <c r="G72" s="1">
        <f t="shared" si="0"/>
        <v>1521600.3525</v>
      </c>
      <c r="H72" s="1">
        <v>390000</v>
      </c>
      <c r="I72" s="10">
        <f t="shared" si="12"/>
        <v>0.2621586865389728</v>
      </c>
      <c r="J72" s="18">
        <f t="shared" si="14"/>
        <v>0.06719365409071787</v>
      </c>
      <c r="K72" s="11">
        <f t="shared" si="15"/>
        <v>-1131600.3525</v>
      </c>
      <c r="L72" s="1">
        <f t="shared" si="17"/>
        <v>390026.30972</v>
      </c>
      <c r="M72" s="2">
        <f t="shared" si="13"/>
        <v>26.309720000019297</v>
      </c>
      <c r="N72" s="17">
        <v>59921080</v>
      </c>
      <c r="O72" s="5">
        <v>6.509</v>
      </c>
      <c r="P72" s="9">
        <f t="shared" si="16"/>
        <v>0.06719818702975609</v>
      </c>
      <c r="Q72" s="7"/>
      <c r="AA72" s="1"/>
      <c r="AD72" s="1"/>
    </row>
    <row r="73" spans="1:30" ht="12.75">
      <c r="A73" t="s">
        <v>232</v>
      </c>
      <c r="B73" s="6" t="s">
        <v>52</v>
      </c>
      <c r="C73" s="32" t="s">
        <v>136</v>
      </c>
      <c r="D73" s="1">
        <v>3617294.55</v>
      </c>
      <c r="E73" s="1">
        <f t="shared" si="18"/>
        <v>904323.6375</v>
      </c>
      <c r="F73" s="1">
        <v>63148.97</v>
      </c>
      <c r="G73" s="1">
        <f t="shared" si="0"/>
        <v>967472.6074999999</v>
      </c>
      <c r="H73" s="1">
        <v>333800</v>
      </c>
      <c r="I73" s="10">
        <f t="shared" si="12"/>
        <v>0.2674575139312335</v>
      </c>
      <c r="J73" s="18">
        <f t="shared" si="14"/>
        <v>0.09227891049126757</v>
      </c>
      <c r="K73" s="11">
        <f t="shared" si="15"/>
        <v>-633672.6074999999</v>
      </c>
      <c r="L73" s="1">
        <f t="shared" si="17"/>
        <v>333814.60975999996</v>
      </c>
      <c r="M73" s="2">
        <f t="shared" si="13"/>
        <v>14.60975999996299</v>
      </c>
      <c r="N73" s="17">
        <v>51010790</v>
      </c>
      <c r="O73" s="5">
        <v>6.544</v>
      </c>
      <c r="P73" s="9">
        <f t="shared" si="16"/>
        <v>0.09228294935506426</v>
      </c>
      <c r="Q73" s="7"/>
      <c r="AA73" s="1"/>
      <c r="AD73" s="1"/>
    </row>
    <row r="74" spans="1:30" ht="12.75">
      <c r="A74" t="s">
        <v>233</v>
      </c>
      <c r="B74" s="6" t="s">
        <v>68</v>
      </c>
      <c r="C74" s="32" t="s">
        <v>82</v>
      </c>
      <c r="D74" s="1">
        <v>3311086.4099999997</v>
      </c>
      <c r="E74" s="1">
        <f t="shared" si="18"/>
        <v>827771.6024999999</v>
      </c>
      <c r="F74" s="1">
        <v>0</v>
      </c>
      <c r="G74" s="1">
        <f t="shared" si="0"/>
        <v>827771.6024999999</v>
      </c>
      <c r="H74" s="1">
        <v>248000</v>
      </c>
      <c r="I74" s="10">
        <f t="shared" si="12"/>
        <v>0.25</v>
      </c>
      <c r="J74" s="18">
        <f t="shared" si="14"/>
        <v>0.07489988761724888</v>
      </c>
      <c r="K74" s="11">
        <f t="shared" si="15"/>
        <v>-579771.6024999999</v>
      </c>
      <c r="L74" s="1">
        <f t="shared" si="17"/>
        <v>248019.534272</v>
      </c>
      <c r="M74" s="2">
        <f t="shared" si="13"/>
        <v>19.53427199998987</v>
      </c>
      <c r="N74" s="17">
        <v>44392256</v>
      </c>
      <c r="O74" s="5">
        <v>5.587</v>
      </c>
      <c r="P74" s="9">
        <f t="shared" si="16"/>
        <v>0.07490578727360969</v>
      </c>
      <c r="Q74" s="7"/>
      <c r="AA74" s="1"/>
      <c r="AD74" s="1"/>
    </row>
    <row r="75" spans="1:30" ht="12.75">
      <c r="A75" t="s">
        <v>234</v>
      </c>
      <c r="B75" s="6" t="s">
        <v>36</v>
      </c>
      <c r="C75" s="32" t="s">
        <v>63</v>
      </c>
      <c r="D75" s="1">
        <v>11480225.780000001</v>
      </c>
      <c r="E75" s="1">
        <f t="shared" si="18"/>
        <v>2870056.4450000003</v>
      </c>
      <c r="F75" s="1">
        <v>0</v>
      </c>
      <c r="G75" s="1">
        <f t="shared" si="0"/>
        <v>2870056.4450000003</v>
      </c>
      <c r="H75" s="1">
        <v>400000</v>
      </c>
      <c r="I75" s="10">
        <f t="shared" si="12"/>
        <v>0.25</v>
      </c>
      <c r="J75" s="18">
        <f t="shared" si="14"/>
        <v>0.03484252031844621</v>
      </c>
      <c r="K75" s="11">
        <f t="shared" si="15"/>
        <v>-2470056.4450000003</v>
      </c>
      <c r="L75" s="1">
        <f t="shared" si="17"/>
        <v>400078.42309999996</v>
      </c>
      <c r="M75" s="2">
        <f t="shared" si="13"/>
        <v>78.42309999995632</v>
      </c>
      <c r="N75" s="17">
        <v>182351150</v>
      </c>
      <c r="O75" s="5">
        <v>2.194</v>
      </c>
      <c r="P75" s="9">
        <f t="shared" si="16"/>
        <v>0.03484935146458417</v>
      </c>
      <c r="Q75" s="7"/>
      <c r="AA75" s="1"/>
      <c r="AD75" s="1"/>
    </row>
    <row r="76" spans="1:30" ht="12.75">
      <c r="A76" t="s">
        <v>235</v>
      </c>
      <c r="B76" s="6" t="s">
        <v>36</v>
      </c>
      <c r="C76" s="32" t="s">
        <v>137</v>
      </c>
      <c r="D76" s="1">
        <v>22924637.99</v>
      </c>
      <c r="E76" s="1">
        <f t="shared" si="18"/>
        <v>5731159.4975</v>
      </c>
      <c r="F76" s="1">
        <v>0</v>
      </c>
      <c r="G76" s="1">
        <f t="shared" si="0"/>
        <v>5731159.4975</v>
      </c>
      <c r="H76" s="1">
        <v>550000</v>
      </c>
      <c r="I76" s="10">
        <f t="shared" si="12"/>
        <v>0.25</v>
      </c>
      <c r="J76" s="18">
        <f t="shared" si="14"/>
        <v>0.023991654753279707</v>
      </c>
      <c r="K76" s="11">
        <f t="shared" si="15"/>
        <v>-5181159.4975</v>
      </c>
      <c r="L76" s="1">
        <f t="shared" si="17"/>
        <v>549868.102</v>
      </c>
      <c r="M76" s="2">
        <f t="shared" si="13"/>
        <v>-131.8980000000447</v>
      </c>
      <c r="N76" s="17">
        <v>200389250</v>
      </c>
      <c r="O76" s="5">
        <v>2.744</v>
      </c>
      <c r="P76" s="9">
        <f t="shared" si="16"/>
        <v>0.023985901205500343</v>
      </c>
      <c r="Q76" s="7"/>
      <c r="AA76" s="1"/>
      <c r="AD76" s="1"/>
    </row>
    <row r="77" spans="1:30" ht="12.75">
      <c r="A77" t="s">
        <v>236</v>
      </c>
      <c r="B77" s="6" t="s">
        <v>36</v>
      </c>
      <c r="C77" s="32" t="s">
        <v>138</v>
      </c>
      <c r="D77" s="1">
        <v>2520765.63</v>
      </c>
      <c r="E77" s="1">
        <f t="shared" si="18"/>
        <v>630191.4075</v>
      </c>
      <c r="F77" s="1">
        <v>1230.74</v>
      </c>
      <c r="G77" s="1">
        <f t="shared" si="0"/>
        <v>631422.1475</v>
      </c>
      <c r="H77" s="1">
        <v>9617.9</v>
      </c>
      <c r="I77" s="10">
        <f t="shared" si="12"/>
        <v>0.2504882405509472</v>
      </c>
      <c r="J77" s="18">
        <f t="shared" si="14"/>
        <v>0.003815467763260482</v>
      </c>
      <c r="K77" s="11">
        <f t="shared" si="15"/>
        <v>-621804.2474999999</v>
      </c>
      <c r="L77" s="1">
        <f t="shared" si="17"/>
        <v>9607.856</v>
      </c>
      <c r="M77" s="2">
        <f t="shared" si="13"/>
        <v>-10.043999999999869</v>
      </c>
      <c r="N77" s="17">
        <v>14129200</v>
      </c>
      <c r="O77" s="5">
        <v>0.68</v>
      </c>
      <c r="P77" s="9">
        <f t="shared" si="16"/>
        <v>0.0038114832595523766</v>
      </c>
      <c r="Q77" s="7"/>
      <c r="AA77" s="1"/>
      <c r="AD77" s="1"/>
    </row>
    <row r="78" spans="1:30" ht="12.75">
      <c r="A78" t="s">
        <v>237</v>
      </c>
      <c r="B78" s="6" t="s">
        <v>37</v>
      </c>
      <c r="C78" s="32" t="s">
        <v>139</v>
      </c>
      <c r="D78" s="1">
        <v>3395019.12</v>
      </c>
      <c r="E78" s="1">
        <f t="shared" si="18"/>
        <v>848754.78</v>
      </c>
      <c r="F78" s="1">
        <v>0</v>
      </c>
      <c r="G78" s="1">
        <f t="shared" si="0"/>
        <v>848754.78</v>
      </c>
      <c r="H78" s="1">
        <v>15862</v>
      </c>
      <c r="I78" s="10">
        <f t="shared" si="12"/>
        <v>0.25</v>
      </c>
      <c r="J78" s="18">
        <f t="shared" si="14"/>
        <v>0.004672138635849568</v>
      </c>
      <c r="K78" s="11">
        <f t="shared" si="15"/>
        <v>-832892.78</v>
      </c>
      <c r="L78" s="1">
        <f t="shared" si="17"/>
        <v>15867.477252</v>
      </c>
      <c r="M78" s="2">
        <f t="shared" si="13"/>
        <v>5.47725200000059</v>
      </c>
      <c r="N78" s="17">
        <v>15198733</v>
      </c>
      <c r="O78" s="5">
        <v>1.044</v>
      </c>
      <c r="P78" s="9">
        <f t="shared" si="16"/>
        <v>0.004673751955776909</v>
      </c>
      <c r="Q78" s="7"/>
      <c r="AA78" s="1"/>
      <c r="AD78" s="1"/>
    </row>
    <row r="79" spans="1:30" ht="12.75">
      <c r="A79" t="s">
        <v>238</v>
      </c>
      <c r="B79" s="6" t="s">
        <v>53</v>
      </c>
      <c r="C79" s="32" t="s">
        <v>53</v>
      </c>
      <c r="D79" s="1">
        <v>2730375.5999999996</v>
      </c>
      <c r="E79" s="1">
        <f t="shared" si="18"/>
        <v>682593.8999999999</v>
      </c>
      <c r="F79" s="1">
        <v>27492.28</v>
      </c>
      <c r="G79" s="1">
        <f t="shared" si="0"/>
        <v>710086.1799999999</v>
      </c>
      <c r="H79" s="1">
        <v>155000</v>
      </c>
      <c r="I79" s="10">
        <f t="shared" si="12"/>
        <v>0.26006904691061555</v>
      </c>
      <c r="J79" s="18">
        <f t="shared" si="14"/>
        <v>0.05676874639518461</v>
      </c>
      <c r="K79" s="11">
        <f t="shared" si="15"/>
        <v>-555086.1799999999</v>
      </c>
      <c r="L79" s="1">
        <f t="shared" si="17"/>
        <v>155001.26375</v>
      </c>
      <c r="M79" s="2">
        <f t="shared" si="13"/>
        <v>1.2637500000128057</v>
      </c>
      <c r="N79" s="17">
        <v>55655750</v>
      </c>
      <c r="O79" s="5">
        <v>2.785</v>
      </c>
      <c r="P79" s="9">
        <f t="shared" si="16"/>
        <v>0.05676920924359272</v>
      </c>
      <c r="Q79" s="7"/>
      <c r="AA79" s="1"/>
      <c r="AD79" s="1"/>
    </row>
    <row r="80" spans="1:30" s="12" customFormat="1" ht="12.75">
      <c r="A80" t="s">
        <v>239</v>
      </c>
      <c r="B80" s="6" t="s">
        <v>53</v>
      </c>
      <c r="C80" s="32" t="s">
        <v>140</v>
      </c>
      <c r="D80" s="1">
        <v>3560472.23</v>
      </c>
      <c r="E80" s="1">
        <f t="shared" si="18"/>
        <v>890118.0575</v>
      </c>
      <c r="F80" s="1">
        <v>0</v>
      </c>
      <c r="G80" s="1">
        <f t="shared" si="0"/>
        <v>890118.0575</v>
      </c>
      <c r="H80" s="1">
        <v>498034</v>
      </c>
      <c r="I80" s="10">
        <f t="shared" si="12"/>
        <v>0.25</v>
      </c>
      <c r="J80" s="18">
        <f t="shared" si="14"/>
        <v>0.1398786362673021</v>
      </c>
      <c r="K80" s="11">
        <f t="shared" si="15"/>
        <v>-392084.0575</v>
      </c>
      <c r="L80" s="1">
        <f t="shared" si="17"/>
        <v>498033.61856</v>
      </c>
      <c r="M80" s="11">
        <f t="shared" si="13"/>
        <v>-0.3814400000264868</v>
      </c>
      <c r="N80" s="17">
        <v>120327040</v>
      </c>
      <c r="O80" s="5">
        <v>4.139</v>
      </c>
      <c r="P80" s="9">
        <f t="shared" si="16"/>
        <v>0.1398785291354456</v>
      </c>
      <c r="Q80" s="31" t="s">
        <v>277</v>
      </c>
      <c r="Z80" s="14"/>
      <c r="AA80" s="1"/>
      <c r="AC80" s="14"/>
      <c r="AD80" s="1"/>
    </row>
    <row r="81" spans="1:31" ht="12.75">
      <c r="A81" t="s">
        <v>240</v>
      </c>
      <c r="B81" s="6" t="s">
        <v>38</v>
      </c>
      <c r="C81" s="32" t="s">
        <v>141</v>
      </c>
      <c r="D81" s="1">
        <v>8726901.700000001</v>
      </c>
      <c r="E81" s="1">
        <f t="shared" si="18"/>
        <v>2181725.4250000003</v>
      </c>
      <c r="F81" s="1">
        <v>739613.15</v>
      </c>
      <c r="G81" s="1">
        <f t="shared" si="0"/>
        <v>2921338.575</v>
      </c>
      <c r="H81" s="1">
        <v>550204</v>
      </c>
      <c r="I81" s="10">
        <f t="shared" si="12"/>
        <v>0.3347509431669203</v>
      </c>
      <c r="J81" s="18">
        <f t="shared" si="14"/>
        <v>0.06304688867986218</v>
      </c>
      <c r="K81" s="11">
        <f t="shared" si="15"/>
        <v>-2371134.575</v>
      </c>
      <c r="L81" s="1">
        <f t="shared" si="17"/>
        <v>527428.595367</v>
      </c>
      <c r="M81" s="2">
        <f t="shared" si="13"/>
        <v>-22775.404633000027</v>
      </c>
      <c r="N81" s="17">
        <v>117441237</v>
      </c>
      <c r="O81" s="5">
        <v>4.491</v>
      </c>
      <c r="P81" s="9">
        <f t="shared" si="16"/>
        <v>0.06043709594746551</v>
      </c>
      <c r="Q81" s="7" t="s">
        <v>87</v>
      </c>
      <c r="AA81" s="1"/>
      <c r="AD81" s="1"/>
      <c r="AE81" s="19"/>
    </row>
    <row r="82" spans="1:30" ht="12.75">
      <c r="A82" t="s">
        <v>241</v>
      </c>
      <c r="B82" s="6" t="s">
        <v>38</v>
      </c>
      <c r="C82" s="32" t="s">
        <v>38</v>
      </c>
      <c r="D82" s="1">
        <v>4524732.43</v>
      </c>
      <c r="E82" s="1">
        <f t="shared" si="18"/>
        <v>1131183.1075</v>
      </c>
      <c r="F82" s="1">
        <v>139332.39</v>
      </c>
      <c r="G82" s="1">
        <f aca="true" t="shared" si="19" ref="G82:G116">E82+F82</f>
        <v>1270515.4975</v>
      </c>
      <c r="H82" s="1">
        <v>757952.78</v>
      </c>
      <c r="I82" s="10">
        <f t="shared" si="12"/>
        <v>0.28079350926392793</v>
      </c>
      <c r="J82" s="18">
        <f t="shared" si="14"/>
        <v>0.16751328210583274</v>
      </c>
      <c r="K82" s="11">
        <f t="shared" si="15"/>
        <v>-512562.7175</v>
      </c>
      <c r="L82" s="1">
        <f t="shared" si="17"/>
        <v>757904.5094549999</v>
      </c>
      <c r="M82" s="2">
        <f t="shared" si="13"/>
        <v>-48.27054500009399</v>
      </c>
      <c r="N82" s="17">
        <v>327388557</v>
      </c>
      <c r="O82" s="5">
        <v>2.315</v>
      </c>
      <c r="P82" s="9">
        <f t="shared" si="16"/>
        <v>0.1675026139512519</v>
      </c>
      <c r="Q82" s="7"/>
      <c r="AA82" s="1"/>
      <c r="AD82" s="1"/>
    </row>
    <row r="83" spans="1:31" ht="12.75">
      <c r="A83" t="s">
        <v>242</v>
      </c>
      <c r="B83" s="6" t="s">
        <v>69</v>
      </c>
      <c r="C83" s="32" t="s">
        <v>92</v>
      </c>
      <c r="D83" s="1">
        <v>4775040.21</v>
      </c>
      <c r="E83" s="1">
        <f t="shared" si="18"/>
        <v>1193760.0525</v>
      </c>
      <c r="F83" s="1">
        <v>81512.76</v>
      </c>
      <c r="G83" s="1">
        <f t="shared" si="19"/>
        <v>1275272.8125</v>
      </c>
      <c r="H83" s="1">
        <v>358631.55</v>
      </c>
      <c r="I83" s="10">
        <f t="shared" si="12"/>
        <v>0.2670705913280676</v>
      </c>
      <c r="J83" s="18">
        <f t="shared" si="14"/>
        <v>0.07510545131095346</v>
      </c>
      <c r="K83" s="11">
        <f t="shared" si="15"/>
        <v>-916641.2625</v>
      </c>
      <c r="L83" s="1">
        <f t="shared" si="17"/>
        <v>381041.115</v>
      </c>
      <c r="M83" s="2">
        <f t="shared" si="13"/>
        <v>22409.565000000002</v>
      </c>
      <c r="N83" s="17">
        <v>50805482</v>
      </c>
      <c r="O83" s="5">
        <v>7.5</v>
      </c>
      <c r="P83" s="9">
        <f t="shared" si="16"/>
        <v>0.07979851440874045</v>
      </c>
      <c r="Q83" s="7"/>
      <c r="AA83" s="1"/>
      <c r="AD83" s="1"/>
      <c r="AE83" s="19"/>
    </row>
    <row r="84" spans="1:31" ht="12.75">
      <c r="A84" t="s">
        <v>243</v>
      </c>
      <c r="B84" s="6" t="s">
        <v>39</v>
      </c>
      <c r="C84" s="32" t="s">
        <v>142</v>
      </c>
      <c r="D84" s="1">
        <v>16500044.41</v>
      </c>
      <c r="E84" s="1">
        <f t="shared" si="18"/>
        <v>4125011.1025</v>
      </c>
      <c r="F84" s="1">
        <v>1114082.5</v>
      </c>
      <c r="G84" s="1">
        <f t="shared" si="19"/>
        <v>5239093.6025</v>
      </c>
      <c r="H84" s="1">
        <v>4615941.63</v>
      </c>
      <c r="I84" s="10">
        <f t="shared" si="12"/>
        <v>0.31751996978412983</v>
      </c>
      <c r="J84" s="18">
        <f t="shared" si="14"/>
        <v>0.2797532852216123</v>
      </c>
      <c r="K84" s="11">
        <f t="shared" si="15"/>
        <v>-623151.9725000001</v>
      </c>
      <c r="L84" s="1">
        <f t="shared" si="17"/>
        <v>4614531.831979999</v>
      </c>
      <c r="M84" s="2">
        <f t="shared" si="13"/>
        <v>-1409.7980200005695</v>
      </c>
      <c r="N84" s="17">
        <v>2545246460</v>
      </c>
      <c r="O84" s="5">
        <v>1.813</v>
      </c>
      <c r="P84" s="9">
        <f t="shared" si="16"/>
        <v>0.2796678431473385</v>
      </c>
      <c r="Q84" s="7"/>
      <c r="AA84" s="1"/>
      <c r="AD84" s="1"/>
      <c r="AE84" s="19"/>
    </row>
    <row r="85" spans="1:30" ht="12.75">
      <c r="A85" t="s">
        <v>244</v>
      </c>
      <c r="B85" s="6" t="s">
        <v>40</v>
      </c>
      <c r="C85" s="32" t="s">
        <v>143</v>
      </c>
      <c r="D85" s="1">
        <v>5147517.82</v>
      </c>
      <c r="E85" s="1">
        <f t="shared" si="18"/>
        <v>1286879.455</v>
      </c>
      <c r="F85" s="1">
        <v>0</v>
      </c>
      <c r="G85" s="1">
        <f t="shared" si="19"/>
        <v>1286879.455</v>
      </c>
      <c r="H85" s="1">
        <v>404670</v>
      </c>
      <c r="I85" s="10">
        <f t="shared" si="12"/>
        <v>0.25</v>
      </c>
      <c r="J85" s="18">
        <f t="shared" si="14"/>
        <v>0.07861458942943494</v>
      </c>
      <c r="K85" s="11">
        <f t="shared" si="15"/>
        <v>-882209.4550000001</v>
      </c>
      <c r="L85" s="1">
        <f t="shared" si="17"/>
        <v>404734.77771</v>
      </c>
      <c r="M85" s="2">
        <f t="shared" si="13"/>
        <v>64.77770999999484</v>
      </c>
      <c r="N85" s="17">
        <v>905446930</v>
      </c>
      <c r="O85" s="5">
        <v>0.447</v>
      </c>
      <c r="P85" s="9">
        <f t="shared" si="16"/>
        <v>0.07862717369087223</v>
      </c>
      <c r="Q85" s="7"/>
      <c r="AA85" s="1"/>
      <c r="AD85" s="1"/>
    </row>
    <row r="86" spans="1:30" ht="12.75">
      <c r="A86" t="s">
        <v>245</v>
      </c>
      <c r="B86" s="6" t="s">
        <v>40</v>
      </c>
      <c r="C86" s="32" t="s">
        <v>144</v>
      </c>
      <c r="D86" s="1">
        <v>3743902.1</v>
      </c>
      <c r="E86" s="1">
        <f t="shared" si="18"/>
        <v>935975.525</v>
      </c>
      <c r="F86" s="1">
        <v>19606.4</v>
      </c>
      <c r="G86" s="1">
        <f t="shared" si="19"/>
        <v>955581.925</v>
      </c>
      <c r="H86" s="1">
        <v>671262.95</v>
      </c>
      <c r="I86" s="10">
        <f t="shared" si="12"/>
        <v>0.25523688907356845</v>
      </c>
      <c r="J86" s="18">
        <f t="shared" si="14"/>
        <v>0.17929500613811455</v>
      </c>
      <c r="K86" s="11">
        <f t="shared" si="15"/>
        <v>-284318.9750000001</v>
      </c>
      <c r="L86" s="1">
        <f t="shared" si="17"/>
        <v>671414.75834</v>
      </c>
      <c r="M86" s="2">
        <f t="shared" si="13"/>
        <v>151.80833999998868</v>
      </c>
      <c r="N86" s="17">
        <v>477535390</v>
      </c>
      <c r="O86" s="5">
        <v>1.406</v>
      </c>
      <c r="P86" s="9">
        <f t="shared" si="16"/>
        <v>0.17933555429774725</v>
      </c>
      <c r="Q86" s="7"/>
      <c r="AA86" s="1"/>
      <c r="AD86" s="1"/>
    </row>
    <row r="87" spans="1:30" ht="12.75">
      <c r="A87" s="48" t="s">
        <v>288</v>
      </c>
      <c r="B87" s="6" t="s">
        <v>48</v>
      </c>
      <c r="C87" s="32" t="s">
        <v>289</v>
      </c>
      <c r="D87" s="1">
        <v>4548621.970000001</v>
      </c>
      <c r="E87" s="1">
        <f t="shared" si="18"/>
        <v>1137155.4925000002</v>
      </c>
      <c r="F87" s="1">
        <v>0</v>
      </c>
      <c r="G87" s="1">
        <f t="shared" si="19"/>
        <v>1137155.4925000002</v>
      </c>
      <c r="H87" s="1">
        <v>832600</v>
      </c>
      <c r="I87" s="10">
        <f t="shared" si="12"/>
        <v>0.25</v>
      </c>
      <c r="J87" s="18">
        <f t="shared" si="14"/>
        <v>0.18304444851459042</v>
      </c>
      <c r="K87" s="11">
        <f t="shared" si="15"/>
        <v>-304555.49250000017</v>
      </c>
      <c r="L87" s="1">
        <f t="shared" si="17"/>
        <v>832608.4685059999</v>
      </c>
      <c r="M87" s="2">
        <f t="shared" si="13"/>
        <v>8.468505999888293</v>
      </c>
      <c r="N87" s="17">
        <v>91909534</v>
      </c>
      <c r="O87" s="5">
        <v>9.059</v>
      </c>
      <c r="P87" s="9">
        <f t="shared" si="16"/>
        <v>0.1830463102885641</v>
      </c>
      <c r="Q87" s="7"/>
      <c r="AA87" s="1"/>
      <c r="AD87" s="1"/>
    </row>
    <row r="88" spans="1:30" s="12" customFormat="1" ht="12.75">
      <c r="A88" t="s">
        <v>246</v>
      </c>
      <c r="B88" s="6" t="s">
        <v>48</v>
      </c>
      <c r="C88" s="32" t="s">
        <v>85</v>
      </c>
      <c r="D88" s="1">
        <v>8696470.659999998</v>
      </c>
      <c r="E88" s="1">
        <f t="shared" si="18"/>
        <v>2174117.6649999996</v>
      </c>
      <c r="F88" s="1">
        <v>0</v>
      </c>
      <c r="G88" s="1">
        <f t="shared" si="19"/>
        <v>2174117.6649999996</v>
      </c>
      <c r="H88" s="1">
        <v>195000</v>
      </c>
      <c r="I88" s="10">
        <f t="shared" si="12"/>
        <v>0.25</v>
      </c>
      <c r="J88" s="18">
        <f t="shared" si="14"/>
        <v>0.02242288942535224</v>
      </c>
      <c r="K88" s="11">
        <f t="shared" si="15"/>
        <v>-1979117.6649999996</v>
      </c>
      <c r="L88" s="1">
        <f t="shared" si="17"/>
        <v>194978.61197</v>
      </c>
      <c r="M88" s="2">
        <f t="shared" si="13"/>
        <v>-21.38803000000189</v>
      </c>
      <c r="N88" s="17">
        <v>50486435</v>
      </c>
      <c r="O88" s="5">
        <v>3.862</v>
      </c>
      <c r="P88" s="9">
        <f t="shared" si="16"/>
        <v>0.022420430033394723</v>
      </c>
      <c r="Q88" s="13"/>
      <c r="Z88" s="14"/>
      <c r="AA88" s="1"/>
      <c r="AC88" s="14"/>
      <c r="AD88" s="1"/>
    </row>
    <row r="89" spans="1:30" ht="12.75">
      <c r="A89" t="s">
        <v>247</v>
      </c>
      <c r="B89" s="6" t="s">
        <v>48</v>
      </c>
      <c r="C89" s="32" t="s">
        <v>145</v>
      </c>
      <c r="D89" s="1">
        <v>3799577.91</v>
      </c>
      <c r="E89" s="1">
        <f t="shared" si="18"/>
        <v>949894.4775</v>
      </c>
      <c r="F89" s="1">
        <v>0</v>
      </c>
      <c r="G89" s="1">
        <f t="shared" si="19"/>
        <v>949894.4775</v>
      </c>
      <c r="H89" s="1">
        <v>75000</v>
      </c>
      <c r="I89" s="10">
        <f t="shared" si="12"/>
        <v>0.25</v>
      </c>
      <c r="J89" s="18">
        <f t="shared" si="14"/>
        <v>0.01973903464450871</v>
      </c>
      <c r="K89" s="11">
        <f t="shared" si="15"/>
        <v>-874894.4775</v>
      </c>
      <c r="L89" s="1">
        <f t="shared" si="17"/>
        <v>74988.342924</v>
      </c>
      <c r="M89" s="11">
        <f t="shared" si="13"/>
        <v>-11.657076000003144</v>
      </c>
      <c r="N89" s="17">
        <v>32005268</v>
      </c>
      <c r="O89" s="5">
        <v>2.343</v>
      </c>
      <c r="P89" s="9">
        <f t="shared" si="16"/>
        <v>0.019735966652148475</v>
      </c>
      <c r="Q89" s="7">
        <f>N89*2.343/1000</f>
        <v>74988.342924</v>
      </c>
      <c r="AA89" s="1"/>
      <c r="AD89" s="1"/>
    </row>
    <row r="90" spans="1:31" ht="12.75">
      <c r="A90" t="s">
        <v>248</v>
      </c>
      <c r="B90" s="6" t="s">
        <v>41</v>
      </c>
      <c r="C90" s="32" t="s">
        <v>146</v>
      </c>
      <c r="D90" s="1">
        <v>3789459.18</v>
      </c>
      <c r="E90" s="1">
        <f t="shared" si="18"/>
        <v>947364.795</v>
      </c>
      <c r="F90" s="1">
        <v>0</v>
      </c>
      <c r="G90" s="1">
        <f t="shared" si="19"/>
        <v>947364.795</v>
      </c>
      <c r="H90" s="1">
        <v>905473</v>
      </c>
      <c r="I90" s="10">
        <f t="shared" si="12"/>
        <v>0.25</v>
      </c>
      <c r="J90" s="18">
        <f t="shared" si="14"/>
        <v>0.2389451784515594</v>
      </c>
      <c r="K90" s="11">
        <f t="shared" si="15"/>
        <v>-41891.79500000004</v>
      </c>
      <c r="L90" s="1">
        <f t="shared" si="17"/>
        <v>905515.802994</v>
      </c>
      <c r="M90" s="2">
        <f t="shared" si="13"/>
        <v>42.802994000026956</v>
      </c>
      <c r="N90" s="17">
        <v>104732339</v>
      </c>
      <c r="O90" s="5">
        <v>8.646</v>
      </c>
      <c r="P90" s="9">
        <f t="shared" si="16"/>
        <v>0.23895647372931986</v>
      </c>
      <c r="Q90" s="7"/>
      <c r="AA90" s="1"/>
      <c r="AD90" s="1"/>
      <c r="AE90" s="19"/>
    </row>
    <row r="91" spans="1:31" s="12" customFormat="1" ht="12.75">
      <c r="A91" t="s">
        <v>249</v>
      </c>
      <c r="B91" s="6" t="s">
        <v>41</v>
      </c>
      <c r="C91" s="32" t="s">
        <v>147</v>
      </c>
      <c r="D91" s="1">
        <v>17496798.78</v>
      </c>
      <c r="E91" s="1">
        <f t="shared" si="18"/>
        <v>4374199.695</v>
      </c>
      <c r="F91" s="1">
        <v>773723.74</v>
      </c>
      <c r="G91" s="1">
        <f t="shared" si="19"/>
        <v>5147923.4350000005</v>
      </c>
      <c r="H91" s="1">
        <v>2587161</v>
      </c>
      <c r="I91" s="10">
        <f t="shared" si="12"/>
        <v>0.29422087432841815</v>
      </c>
      <c r="J91" s="18">
        <f t="shared" si="14"/>
        <v>0.14786481987535322</v>
      </c>
      <c r="K91" s="11">
        <f t="shared" si="15"/>
        <v>-2560762.4350000005</v>
      </c>
      <c r="L91" s="1">
        <f t="shared" si="17"/>
        <v>2587584.7024169997</v>
      </c>
      <c r="M91" s="11">
        <f t="shared" si="13"/>
        <v>423.7024169997312</v>
      </c>
      <c r="N91" s="17">
        <v>884039871</v>
      </c>
      <c r="O91" s="5">
        <v>2.927</v>
      </c>
      <c r="P91" s="9">
        <f t="shared" si="16"/>
        <v>0.14788903587179503</v>
      </c>
      <c r="Q91" s="13"/>
      <c r="Z91" s="14"/>
      <c r="AA91" s="1"/>
      <c r="AC91" s="14"/>
      <c r="AD91" s="1"/>
      <c r="AE91" s="34"/>
    </row>
    <row r="92" spans="1:31" ht="12.75">
      <c r="A92" t="s">
        <v>250</v>
      </c>
      <c r="B92" s="6" t="s">
        <v>41</v>
      </c>
      <c r="C92" s="32" t="s">
        <v>148</v>
      </c>
      <c r="D92" s="1">
        <v>3814889.65</v>
      </c>
      <c r="E92" s="1">
        <f t="shared" si="18"/>
        <v>953722.4125</v>
      </c>
      <c r="F92" s="1">
        <v>13739.38</v>
      </c>
      <c r="G92" s="1">
        <f t="shared" si="19"/>
        <v>967461.7925</v>
      </c>
      <c r="H92" s="1">
        <v>909314</v>
      </c>
      <c r="I92" s="10">
        <f t="shared" si="12"/>
        <v>0.2536015143976707</v>
      </c>
      <c r="J92" s="18">
        <f t="shared" si="14"/>
        <v>0.2383591881877894</v>
      </c>
      <c r="K92" s="11">
        <f t="shared" si="15"/>
        <v>-58147.79249999998</v>
      </c>
      <c r="L92" s="1">
        <f t="shared" si="17"/>
        <v>909337.1152</v>
      </c>
      <c r="M92" s="2">
        <f t="shared" si="13"/>
        <v>23.115200000000186</v>
      </c>
      <c r="N92" s="17">
        <v>116686400</v>
      </c>
      <c r="O92" s="5">
        <v>7.793</v>
      </c>
      <c r="P92" s="9">
        <f t="shared" si="16"/>
        <v>0.23836524739319787</v>
      </c>
      <c r="Q92" s="7"/>
      <c r="AA92" s="1"/>
      <c r="AD92" s="1"/>
      <c r="AE92" s="19"/>
    </row>
    <row r="93" spans="1:31" ht="12.75">
      <c r="A93" t="s">
        <v>251</v>
      </c>
      <c r="B93" s="6" t="s">
        <v>54</v>
      </c>
      <c r="C93" s="32" t="s">
        <v>70</v>
      </c>
      <c r="D93" s="1">
        <v>2695866.08</v>
      </c>
      <c r="E93" s="1">
        <f t="shared" si="18"/>
        <v>673966.52</v>
      </c>
      <c r="F93" s="1">
        <v>0</v>
      </c>
      <c r="G93" s="1">
        <f t="shared" si="19"/>
        <v>673966.52</v>
      </c>
      <c r="H93" s="1">
        <v>151821</v>
      </c>
      <c r="I93" s="10">
        <f t="shared" si="12"/>
        <v>0.25</v>
      </c>
      <c r="J93" s="18">
        <f t="shared" si="14"/>
        <v>0.056316224728789194</v>
      </c>
      <c r="K93" s="11">
        <f t="shared" si="15"/>
        <v>-522145.52</v>
      </c>
      <c r="L93" s="1">
        <f t="shared" si="17"/>
        <v>151830.624426</v>
      </c>
      <c r="M93" s="2">
        <f t="shared" si="13"/>
        <v>9.624425999994855</v>
      </c>
      <c r="N93" s="17">
        <v>25900823</v>
      </c>
      <c r="O93" s="5">
        <v>5.862</v>
      </c>
      <c r="P93" s="9">
        <f t="shared" si="16"/>
        <v>0.05631979479707686</v>
      </c>
      <c r="Q93" s="24" t="s">
        <v>87</v>
      </c>
      <c r="AA93" s="1"/>
      <c r="AD93" s="1"/>
      <c r="AE93" s="19"/>
    </row>
    <row r="94" spans="1:30" ht="12.75">
      <c r="A94" t="s">
        <v>252</v>
      </c>
      <c r="B94" s="6" t="s">
        <v>42</v>
      </c>
      <c r="C94" s="32" t="s">
        <v>149</v>
      </c>
      <c r="D94" s="1">
        <v>1066792.3599999999</v>
      </c>
      <c r="E94" s="1">
        <f t="shared" si="18"/>
        <v>266698.08999999997</v>
      </c>
      <c r="F94" s="1">
        <v>25108.4</v>
      </c>
      <c r="G94" s="1">
        <f t="shared" si="19"/>
        <v>291806.49</v>
      </c>
      <c r="H94" s="1">
        <v>19817.92</v>
      </c>
      <c r="I94" s="10">
        <f t="shared" si="12"/>
        <v>0.273536351535176</v>
      </c>
      <c r="J94" s="18">
        <f t="shared" si="14"/>
        <v>0.018577110919692</v>
      </c>
      <c r="K94" s="11">
        <f t="shared" si="15"/>
        <v>-271988.57</v>
      </c>
      <c r="L94" s="1">
        <f t="shared" si="17"/>
        <v>19813.5432</v>
      </c>
      <c r="M94" s="11">
        <f t="shared" si="13"/>
        <v>-4.376799999998184</v>
      </c>
      <c r="N94" s="17">
        <v>47858800</v>
      </c>
      <c r="O94" s="5">
        <v>0.414</v>
      </c>
      <c r="P94" s="9">
        <f t="shared" si="16"/>
        <v>0.018573008153151754</v>
      </c>
      <c r="Q94" s="7"/>
      <c r="AA94" s="1"/>
      <c r="AD94" s="1"/>
    </row>
    <row r="95" spans="1:30" ht="12.75">
      <c r="A95" t="s">
        <v>253</v>
      </c>
      <c r="B95" s="6" t="s">
        <v>43</v>
      </c>
      <c r="C95" s="32" t="s">
        <v>150</v>
      </c>
      <c r="D95" s="1">
        <v>8148684.9</v>
      </c>
      <c r="E95" s="1">
        <f t="shared" si="18"/>
        <v>2037171.225</v>
      </c>
      <c r="F95" s="1">
        <v>2296.63</v>
      </c>
      <c r="G95" s="1">
        <f t="shared" si="19"/>
        <v>2039467.855</v>
      </c>
      <c r="H95" s="1">
        <v>1825645</v>
      </c>
      <c r="I95" s="10">
        <f t="shared" si="12"/>
        <v>0.2502818405703723</v>
      </c>
      <c r="J95" s="18">
        <f t="shared" si="14"/>
        <v>0.22404167327662897</v>
      </c>
      <c r="K95" s="11">
        <f t="shared" si="15"/>
        <v>-213822.85499999998</v>
      </c>
      <c r="L95" s="1">
        <f t="shared" si="17"/>
        <v>1825644.951</v>
      </c>
      <c r="M95" s="11">
        <f t="shared" si="13"/>
        <v>-0.049000000115484</v>
      </c>
      <c r="N95" s="17">
        <v>794449500</v>
      </c>
      <c r="O95" s="5">
        <v>2.298</v>
      </c>
      <c r="P95" s="9">
        <f t="shared" si="16"/>
        <v>0.2240416672633887</v>
      </c>
      <c r="Q95" s="7"/>
      <c r="AA95" s="1"/>
      <c r="AD95" s="1"/>
    </row>
    <row r="96" spans="1:30" ht="12.75">
      <c r="A96" t="s">
        <v>254</v>
      </c>
      <c r="B96" s="6" t="s">
        <v>43</v>
      </c>
      <c r="C96" s="32" t="s">
        <v>151</v>
      </c>
      <c r="D96" s="1">
        <v>3011268.6</v>
      </c>
      <c r="E96" s="1">
        <f t="shared" si="18"/>
        <v>752817.15</v>
      </c>
      <c r="F96" s="1">
        <v>6362.14</v>
      </c>
      <c r="G96" s="1">
        <f t="shared" si="19"/>
        <v>759179.29</v>
      </c>
      <c r="H96" s="1">
        <v>371650.3</v>
      </c>
      <c r="I96" s="10">
        <f t="shared" si="12"/>
        <v>0.2521127773191671</v>
      </c>
      <c r="J96" s="18">
        <f t="shared" si="14"/>
        <v>0.12341984371636591</v>
      </c>
      <c r="K96" s="11">
        <f t="shared" si="15"/>
        <v>-387528.99000000005</v>
      </c>
      <c r="L96" s="1">
        <f t="shared" si="17"/>
        <v>371642.80345999997</v>
      </c>
      <c r="M96" s="2">
        <f t="shared" si="13"/>
        <v>-7.496540000021923</v>
      </c>
      <c r="N96" s="17">
        <v>64409498</v>
      </c>
      <c r="O96" s="5">
        <v>5.77</v>
      </c>
      <c r="P96" s="9">
        <f t="shared" si="16"/>
        <v>0.1234173542207427</v>
      </c>
      <c r="Q96" s="7"/>
      <c r="AA96" s="1"/>
      <c r="AD96" s="1"/>
    </row>
    <row r="97" spans="1:30" ht="12.75">
      <c r="A97" t="s">
        <v>255</v>
      </c>
      <c r="B97" s="6" t="s">
        <v>44</v>
      </c>
      <c r="C97" s="32" t="s">
        <v>152</v>
      </c>
      <c r="D97" s="1">
        <v>1741225.15</v>
      </c>
      <c r="E97" s="1">
        <f t="shared" si="18"/>
        <v>435306.2875</v>
      </c>
      <c r="F97" s="1">
        <v>3088.39</v>
      </c>
      <c r="G97" s="1">
        <f t="shared" si="19"/>
        <v>438394.6775</v>
      </c>
      <c r="H97" s="1">
        <v>74228.81</v>
      </c>
      <c r="I97" s="10">
        <f t="shared" si="12"/>
        <v>0.25177368791164084</v>
      </c>
      <c r="J97" s="18">
        <f t="shared" si="14"/>
        <v>0.04263021930277081</v>
      </c>
      <c r="K97" s="11">
        <f t="shared" si="15"/>
        <v>-364165.8675</v>
      </c>
      <c r="L97" s="1">
        <f t="shared" si="17"/>
        <v>74819.31655</v>
      </c>
      <c r="M97" s="11">
        <f t="shared" si="13"/>
        <v>590.5065500000055</v>
      </c>
      <c r="N97" s="17">
        <v>24410870</v>
      </c>
      <c r="O97" s="5">
        <v>3.065</v>
      </c>
      <c r="P97" s="9">
        <f t="shared" si="16"/>
        <v>0.04296935209671191</v>
      </c>
      <c r="Q97" s="7"/>
      <c r="AA97" s="1"/>
      <c r="AD97" s="1"/>
    </row>
    <row r="98" spans="1:31" ht="12.75">
      <c r="A98" t="s">
        <v>256</v>
      </c>
      <c r="B98" s="6" t="s">
        <v>45</v>
      </c>
      <c r="C98" s="32" t="s">
        <v>45</v>
      </c>
      <c r="D98" s="1">
        <v>23693638.59</v>
      </c>
      <c r="E98" s="1">
        <f t="shared" si="18"/>
        <v>5923409.6475</v>
      </c>
      <c r="F98" s="1">
        <v>650000</v>
      </c>
      <c r="G98" s="1">
        <f t="shared" si="19"/>
        <v>6573409.6475</v>
      </c>
      <c r="H98" s="1">
        <v>6162349.01</v>
      </c>
      <c r="I98" s="10">
        <f t="shared" si="12"/>
        <v>0.2774335238773472</v>
      </c>
      <c r="J98" s="18">
        <f t="shared" si="14"/>
        <v>0.2600845364713567</v>
      </c>
      <c r="K98" s="11">
        <f t="shared" si="15"/>
        <v>-411060.6375000002</v>
      </c>
      <c r="L98" s="1">
        <f t="shared" si="17"/>
        <v>6163519.403650001</v>
      </c>
      <c r="M98" s="2">
        <f t="shared" si="13"/>
        <v>1170.393650000915</v>
      </c>
      <c r="N98" s="17">
        <v>1594701010</v>
      </c>
      <c r="O98" s="5">
        <v>3.865</v>
      </c>
      <c r="P98" s="9">
        <f t="shared" si="16"/>
        <v>0.2601339334285001</v>
      </c>
      <c r="Q98" s="7"/>
      <c r="AA98" s="1"/>
      <c r="AD98" s="1"/>
      <c r="AE98" s="19"/>
    </row>
    <row r="99" spans="1:30" ht="12.75">
      <c r="A99" t="s">
        <v>257</v>
      </c>
      <c r="B99" s="6" t="s">
        <v>55</v>
      </c>
      <c r="C99" s="32" t="s">
        <v>153</v>
      </c>
      <c r="D99" s="1">
        <v>3577818.83</v>
      </c>
      <c r="E99" s="1">
        <f t="shared" si="18"/>
        <v>894454.7075</v>
      </c>
      <c r="F99" s="1">
        <v>235967.64</v>
      </c>
      <c r="G99" s="1">
        <f t="shared" si="19"/>
        <v>1130422.3475000001</v>
      </c>
      <c r="H99" s="1">
        <v>584000</v>
      </c>
      <c r="I99" s="10">
        <f aca="true" t="shared" si="20" ref="I99:I116">(E99+F99)/D99</f>
        <v>0.3159529314400752</v>
      </c>
      <c r="J99" s="18">
        <f t="shared" si="14"/>
        <v>0.16322794075070593</v>
      </c>
      <c r="K99" s="11">
        <f t="shared" si="15"/>
        <v>-546422.3475000001</v>
      </c>
      <c r="L99" s="1">
        <f t="shared" si="17"/>
        <v>583887.6914199999</v>
      </c>
      <c r="M99" s="11">
        <f aca="true" t="shared" si="21" ref="M99:M116">L99-H99</f>
        <v>-112.30858000006992</v>
      </c>
      <c r="N99" s="17">
        <v>277909420</v>
      </c>
      <c r="O99" s="5">
        <v>2.101</v>
      </c>
      <c r="P99" s="9">
        <f t="shared" si="16"/>
        <v>0.1631965505139901</v>
      </c>
      <c r="Q99" s="7"/>
      <c r="AA99" s="1"/>
      <c r="AD99" s="1"/>
    </row>
    <row r="100" spans="1:30" ht="12.75">
      <c r="A100" t="s">
        <v>258</v>
      </c>
      <c r="B100" s="6" t="s">
        <v>55</v>
      </c>
      <c r="C100" s="32" t="s">
        <v>64</v>
      </c>
      <c r="D100" s="1">
        <v>19127843.8</v>
      </c>
      <c r="E100" s="1">
        <f t="shared" si="18"/>
        <v>4781960.95</v>
      </c>
      <c r="F100" s="1">
        <v>1157745.67</v>
      </c>
      <c r="G100" s="1">
        <f t="shared" si="19"/>
        <v>5939706.62</v>
      </c>
      <c r="H100" s="1">
        <v>1100000</v>
      </c>
      <c r="I100" s="10">
        <f t="shared" si="20"/>
        <v>0.3105267212606577</v>
      </c>
      <c r="J100" s="18">
        <f t="shared" si="14"/>
        <v>0.05750778872420528</v>
      </c>
      <c r="K100" s="11">
        <f t="shared" si="15"/>
        <v>-4839706.62</v>
      </c>
      <c r="L100" s="1">
        <f t="shared" si="17"/>
        <v>1100099.8436959998</v>
      </c>
      <c r="M100" s="2">
        <f t="shared" si="21"/>
        <v>99.84369599982165</v>
      </c>
      <c r="N100" s="17">
        <v>249682216</v>
      </c>
      <c r="O100" s="5">
        <v>4.406</v>
      </c>
      <c r="P100" s="9">
        <f t="shared" si="16"/>
        <v>0.057513008533455284</v>
      </c>
      <c r="Q100" s="7"/>
      <c r="AA100" s="1"/>
      <c r="AD100" s="1"/>
    </row>
    <row r="101" spans="1:30" ht="12.75">
      <c r="A101" t="s">
        <v>259</v>
      </c>
      <c r="B101" s="6" t="s">
        <v>46</v>
      </c>
      <c r="C101" s="32" t="s">
        <v>154</v>
      </c>
      <c r="D101" s="1">
        <v>1466671.73</v>
      </c>
      <c r="E101" s="1">
        <f t="shared" si="18"/>
        <v>366667.9325</v>
      </c>
      <c r="F101" s="1">
        <v>0</v>
      </c>
      <c r="G101" s="1">
        <f t="shared" si="19"/>
        <v>366667.9325</v>
      </c>
      <c r="H101" s="1">
        <v>7823.44</v>
      </c>
      <c r="I101" s="10">
        <f t="shared" si="20"/>
        <v>0.25</v>
      </c>
      <c r="J101" s="18">
        <f t="shared" si="14"/>
        <v>0.005334145221439565</v>
      </c>
      <c r="K101" s="11">
        <f t="shared" si="15"/>
        <v>-358844.4925</v>
      </c>
      <c r="L101" s="1">
        <f t="shared" si="17"/>
        <v>7839.672280000001</v>
      </c>
      <c r="M101" s="11">
        <f t="shared" si="21"/>
        <v>16.232280000001083</v>
      </c>
      <c r="N101" s="17">
        <v>35634874</v>
      </c>
      <c r="O101" s="5">
        <v>0.22</v>
      </c>
      <c r="P101" s="9">
        <f t="shared" si="16"/>
        <v>0.005345212646868158</v>
      </c>
      <c r="Q101" s="7"/>
      <c r="AA101" s="1"/>
      <c r="AD101" s="1"/>
    </row>
    <row r="102" spans="1:31" ht="12.75">
      <c r="A102" t="s">
        <v>260</v>
      </c>
      <c r="B102" s="6" t="s">
        <v>46</v>
      </c>
      <c r="C102" s="32" t="s">
        <v>155</v>
      </c>
      <c r="D102" s="1">
        <v>1341957.9</v>
      </c>
      <c r="E102" s="1">
        <f t="shared" si="18"/>
        <v>335489.475</v>
      </c>
      <c r="F102" s="1">
        <v>0</v>
      </c>
      <c r="G102" s="1">
        <f t="shared" si="19"/>
        <v>335489.475</v>
      </c>
      <c r="H102" s="1">
        <v>231952.78</v>
      </c>
      <c r="I102" s="10">
        <f t="shared" si="20"/>
        <v>0.25</v>
      </c>
      <c r="J102" s="18">
        <f t="shared" si="14"/>
        <v>0.1728465401187325</v>
      </c>
      <c r="K102" s="11">
        <f t="shared" si="15"/>
        <v>-103536.69499999998</v>
      </c>
      <c r="L102" s="1">
        <f t="shared" si="17"/>
        <v>231976.90054499998</v>
      </c>
      <c r="M102" s="2">
        <f t="shared" si="21"/>
        <v>24.120544999983395</v>
      </c>
      <c r="N102" s="17">
        <v>25311173</v>
      </c>
      <c r="O102" s="5">
        <v>9.165</v>
      </c>
      <c r="P102" s="9">
        <f t="shared" si="16"/>
        <v>0.17286451426307786</v>
      </c>
      <c r="Q102" s="7"/>
      <c r="AA102" s="1"/>
      <c r="AD102" s="1"/>
      <c r="AE102" s="19"/>
    </row>
    <row r="103" spans="1:30" ht="12.75">
      <c r="A103" t="s">
        <v>261</v>
      </c>
      <c r="B103" s="6" t="s">
        <v>47</v>
      </c>
      <c r="C103" s="32" t="s">
        <v>156</v>
      </c>
      <c r="D103" s="1">
        <v>4548621.970000001</v>
      </c>
      <c r="E103" s="1">
        <f t="shared" si="18"/>
        <v>1137155.4925000002</v>
      </c>
      <c r="F103" s="1">
        <v>464593.64</v>
      </c>
      <c r="G103" s="1">
        <f t="shared" si="19"/>
        <v>1601749.1325000003</v>
      </c>
      <c r="H103" s="1">
        <v>3904000</v>
      </c>
      <c r="I103" s="10">
        <f t="shared" si="20"/>
        <v>0.3521394266360632</v>
      </c>
      <c r="J103" s="18">
        <f t="shared" si="14"/>
        <v>0.8582819204911855</v>
      </c>
      <c r="K103" s="11">
        <f t="shared" si="15"/>
        <v>2302250.8674999997</v>
      </c>
      <c r="L103" s="1">
        <f t="shared" si="17"/>
        <v>3904264.16804</v>
      </c>
      <c r="M103" s="2">
        <f t="shared" si="21"/>
        <v>264.16803999990225</v>
      </c>
      <c r="N103" s="17">
        <v>1101343912</v>
      </c>
      <c r="O103" s="5">
        <v>3.545</v>
      </c>
      <c r="P103" s="9">
        <f t="shared" si="16"/>
        <v>0.8583399969903411</v>
      </c>
      <c r="Q103" s="7"/>
      <c r="AA103" s="1"/>
      <c r="AD103" s="1"/>
    </row>
    <row r="104" spans="1:30" ht="12.75">
      <c r="A104" t="s">
        <v>262</v>
      </c>
      <c r="B104" s="6" t="s">
        <v>47</v>
      </c>
      <c r="C104" s="32" t="s">
        <v>84</v>
      </c>
      <c r="D104" s="1">
        <v>8696470.659999998</v>
      </c>
      <c r="E104" s="1">
        <f t="shared" si="18"/>
        <v>2174117.6649999996</v>
      </c>
      <c r="F104" s="1">
        <v>402051.6</v>
      </c>
      <c r="G104" s="1">
        <f t="shared" si="19"/>
        <v>2576169.2649999997</v>
      </c>
      <c r="H104" s="1">
        <v>1200000</v>
      </c>
      <c r="I104" s="10">
        <f t="shared" si="20"/>
        <v>0.2962315824106972</v>
      </c>
      <c r="J104" s="18">
        <f t="shared" si="14"/>
        <v>0.1379870118483215</v>
      </c>
      <c r="K104" s="11">
        <f t="shared" si="15"/>
        <v>-1376169.2649999997</v>
      </c>
      <c r="L104" s="1">
        <f t="shared" si="17"/>
        <v>1199835.1264129998</v>
      </c>
      <c r="M104" s="2">
        <f t="shared" si="21"/>
        <v>-164.87358700018376</v>
      </c>
      <c r="N104" s="17">
        <v>371811319</v>
      </c>
      <c r="O104" s="5">
        <v>3.227</v>
      </c>
      <c r="P104" s="9">
        <f t="shared" si="16"/>
        <v>0.1379680531703191</v>
      </c>
      <c r="Q104" s="7"/>
      <c r="AA104" s="1"/>
      <c r="AD104" s="1"/>
    </row>
    <row r="105" spans="1:30" ht="12.75">
      <c r="A105" t="s">
        <v>263</v>
      </c>
      <c r="B105" s="6" t="s">
        <v>47</v>
      </c>
      <c r="C105" s="32" t="s">
        <v>56</v>
      </c>
      <c r="D105" s="1">
        <v>3799577.91</v>
      </c>
      <c r="E105" s="1">
        <f t="shared" si="18"/>
        <v>949894.4775</v>
      </c>
      <c r="F105" s="1">
        <v>263308.68</v>
      </c>
      <c r="G105" s="1">
        <f t="shared" si="19"/>
        <v>1213203.1575</v>
      </c>
      <c r="H105" s="1">
        <v>1246526.37</v>
      </c>
      <c r="I105" s="10">
        <f t="shared" si="20"/>
        <v>0.3192994554229314</v>
      </c>
      <c r="J105" s="18">
        <f t="shared" si="14"/>
        <v>0.3280696960363158</v>
      </c>
      <c r="K105" s="11">
        <f t="shared" si="15"/>
        <v>33323.21250000014</v>
      </c>
      <c r="L105" s="1">
        <f t="shared" si="17"/>
        <v>1246330.7845400001</v>
      </c>
      <c r="M105" s="11">
        <f t="shared" si="21"/>
        <v>-195.58545999997295</v>
      </c>
      <c r="N105" s="17">
        <v>511210330</v>
      </c>
      <c r="O105" s="5">
        <v>2.438</v>
      </c>
      <c r="P105" s="9">
        <f t="shared" si="16"/>
        <v>0.3280182204607038</v>
      </c>
      <c r="Q105" s="7"/>
      <c r="AA105" s="1"/>
      <c r="AD105" s="1"/>
    </row>
    <row r="106" spans="1:30" s="12" customFormat="1" ht="13.5" customHeight="1">
      <c r="A106" t="s">
        <v>264</v>
      </c>
      <c r="B106" s="6" t="s">
        <v>47</v>
      </c>
      <c r="C106" s="32" t="s">
        <v>157</v>
      </c>
      <c r="D106" s="1">
        <v>3789459.18</v>
      </c>
      <c r="E106" s="1">
        <f t="shared" si="18"/>
        <v>947364.795</v>
      </c>
      <c r="F106" s="1">
        <v>679899.57</v>
      </c>
      <c r="G106" s="1">
        <f t="shared" si="19"/>
        <v>1627264.365</v>
      </c>
      <c r="H106" s="1">
        <v>2595350</v>
      </c>
      <c r="I106" s="10">
        <f t="shared" si="20"/>
        <v>0.4294186288081351</v>
      </c>
      <c r="J106" s="18">
        <f t="shared" si="14"/>
        <v>0.6848866491814275</v>
      </c>
      <c r="K106" s="11">
        <f t="shared" si="15"/>
        <v>968085.635</v>
      </c>
      <c r="L106" s="1">
        <f t="shared" si="17"/>
        <v>2595485.89991</v>
      </c>
      <c r="M106" s="2">
        <f t="shared" si="21"/>
        <v>135.8999100001529</v>
      </c>
      <c r="N106" s="17">
        <v>483961570</v>
      </c>
      <c r="O106" s="5">
        <v>5.363</v>
      </c>
      <c r="P106" s="9">
        <f t="shared" si="16"/>
        <v>0.6849225117949417</v>
      </c>
      <c r="Q106" s="13"/>
      <c r="Z106" s="14"/>
      <c r="AA106" s="1"/>
      <c r="AC106" s="14"/>
      <c r="AD106" s="1"/>
    </row>
    <row r="107" spans="1:30" ht="13.5" customHeight="1">
      <c r="A107" t="s">
        <v>265</v>
      </c>
      <c r="B107" s="6" t="s">
        <v>47</v>
      </c>
      <c r="C107" s="32" t="s">
        <v>158</v>
      </c>
      <c r="D107" s="1">
        <v>17496798.78</v>
      </c>
      <c r="E107" s="1">
        <f t="shared" si="18"/>
        <v>4374199.695</v>
      </c>
      <c r="F107" s="1">
        <v>418806.28</v>
      </c>
      <c r="G107" s="1">
        <f t="shared" si="19"/>
        <v>4793005.975000001</v>
      </c>
      <c r="H107" s="1">
        <v>500000</v>
      </c>
      <c r="I107" s="10">
        <f t="shared" si="20"/>
        <v>0.2739361659961892</v>
      </c>
      <c r="J107" s="18">
        <f t="shared" si="14"/>
        <v>0.028576656009300004</v>
      </c>
      <c r="K107" s="11">
        <f t="shared" si="15"/>
        <v>-4293005.975000001</v>
      </c>
      <c r="L107" s="1">
        <f t="shared" si="17"/>
        <v>500060.57920000004</v>
      </c>
      <c r="M107" s="11">
        <f t="shared" si="21"/>
        <v>60.57920000003651</v>
      </c>
      <c r="N107" s="17">
        <v>312537862</v>
      </c>
      <c r="O107" s="5">
        <v>1.6</v>
      </c>
      <c r="P107" s="9">
        <f t="shared" si="16"/>
        <v>0.028580118311219444</v>
      </c>
      <c r="Q107" s="7"/>
      <c r="AA107" s="1"/>
      <c r="AD107" s="1"/>
    </row>
    <row r="108" spans="1:31" ht="13.5" customHeight="1">
      <c r="A108" t="s">
        <v>266</v>
      </c>
      <c r="B108" s="6" t="s">
        <v>47</v>
      </c>
      <c r="C108" s="32" t="s">
        <v>162</v>
      </c>
      <c r="D108" s="1">
        <v>3814889.65</v>
      </c>
      <c r="E108" s="1">
        <f t="shared" si="18"/>
        <v>953722.4125</v>
      </c>
      <c r="F108" s="1">
        <v>243119.79</v>
      </c>
      <c r="G108" s="1">
        <f t="shared" si="19"/>
        <v>1196842.2025</v>
      </c>
      <c r="H108" s="1">
        <v>1974045</v>
      </c>
      <c r="I108" s="10">
        <f t="shared" si="20"/>
        <v>0.31372918021364</v>
      </c>
      <c r="J108" s="18">
        <f t="shared" si="14"/>
        <v>0.5174579558284209</v>
      </c>
      <c r="K108" s="11">
        <f t="shared" si="15"/>
        <v>777202.7975000001</v>
      </c>
      <c r="L108" s="1">
        <f t="shared" si="17"/>
        <v>1973758.7025</v>
      </c>
      <c r="M108" s="11">
        <f t="shared" si="21"/>
        <v>-286.29750000010245</v>
      </c>
      <c r="N108" s="17">
        <v>729670500</v>
      </c>
      <c r="O108" s="5">
        <v>2.705</v>
      </c>
      <c r="P108" s="9">
        <f t="shared" si="16"/>
        <v>0.5173829084414014</v>
      </c>
      <c r="Q108" s="7"/>
      <c r="AA108" s="1"/>
      <c r="AD108" s="1"/>
      <c r="AE108" s="19"/>
    </row>
    <row r="109" spans="1:30" ht="13.5" customHeight="1">
      <c r="A109" t="s">
        <v>267</v>
      </c>
      <c r="B109" s="6" t="s">
        <v>47</v>
      </c>
      <c r="C109" s="32" t="s">
        <v>159</v>
      </c>
      <c r="D109" s="1">
        <v>17840397.279999997</v>
      </c>
      <c r="E109" s="1">
        <f t="shared" si="18"/>
        <v>4460099.319999999</v>
      </c>
      <c r="F109" s="1">
        <v>520740.69</v>
      </c>
      <c r="G109" s="1">
        <f t="shared" si="19"/>
        <v>4980840.01</v>
      </c>
      <c r="H109" s="1">
        <v>2675000</v>
      </c>
      <c r="I109" s="10">
        <f t="shared" si="20"/>
        <v>0.2791888505523236</v>
      </c>
      <c r="J109" s="18">
        <f t="shared" si="14"/>
        <v>0.1499406071522192</v>
      </c>
      <c r="K109" s="11">
        <f t="shared" si="15"/>
        <v>-2305840.01</v>
      </c>
      <c r="L109" s="1">
        <f t="shared" si="17"/>
        <v>2675144.8965479997</v>
      </c>
      <c r="M109" s="2">
        <f t="shared" si="21"/>
        <v>144.89654799969867</v>
      </c>
      <c r="N109" s="17">
        <v>443198293</v>
      </c>
      <c r="O109" s="5">
        <v>6.036</v>
      </c>
      <c r="P109" s="9">
        <f t="shared" si="16"/>
        <v>0.1499487289751655</v>
      </c>
      <c r="Q109" s="7"/>
      <c r="AA109" s="1"/>
      <c r="AD109" s="1"/>
    </row>
    <row r="110" spans="1:30" ht="13.5" customHeight="1">
      <c r="A110" t="s">
        <v>268</v>
      </c>
      <c r="B110" s="6" t="s">
        <v>47</v>
      </c>
      <c r="C110" s="32" t="s">
        <v>83</v>
      </c>
      <c r="D110" s="1">
        <v>6638323.13</v>
      </c>
      <c r="E110" s="1">
        <f t="shared" si="18"/>
        <v>1659580.7825</v>
      </c>
      <c r="F110" s="1">
        <v>223101.13</v>
      </c>
      <c r="G110" s="1">
        <f t="shared" si="19"/>
        <v>1882681.9125</v>
      </c>
      <c r="H110" s="1">
        <v>900000</v>
      </c>
      <c r="I110" s="10">
        <f t="shared" si="20"/>
        <v>0.2836080551716078</v>
      </c>
      <c r="J110" s="18">
        <f t="shared" si="14"/>
        <v>0.13557640723042055</v>
      </c>
      <c r="K110" s="11">
        <f t="shared" si="15"/>
        <v>-982681.9125000001</v>
      </c>
      <c r="L110" s="1">
        <f t="shared" si="17"/>
        <v>900027.041627</v>
      </c>
      <c r="M110" s="2">
        <f t="shared" si="21"/>
        <v>27.041626999969594</v>
      </c>
      <c r="N110" s="17">
        <v>165720317</v>
      </c>
      <c r="O110" s="5">
        <v>5.431</v>
      </c>
      <c r="P110" s="9">
        <f t="shared" si="16"/>
        <v>0.13558048079334759</v>
      </c>
      <c r="Q110" s="7"/>
      <c r="AA110" s="1"/>
      <c r="AD110" s="1"/>
    </row>
    <row r="111" spans="1:30" ht="13.5" customHeight="1">
      <c r="A111" s="48" t="s">
        <v>290</v>
      </c>
      <c r="B111" s="6" t="s">
        <v>47</v>
      </c>
      <c r="C111" s="32" t="s">
        <v>291</v>
      </c>
      <c r="D111" s="1">
        <v>2067455.2000000002</v>
      </c>
      <c r="E111" s="1">
        <f t="shared" si="18"/>
        <v>516863.80000000005</v>
      </c>
      <c r="F111" s="1">
        <v>0</v>
      </c>
      <c r="G111" s="1">
        <f t="shared" si="19"/>
        <v>516863.80000000005</v>
      </c>
      <c r="H111" s="1">
        <v>195000</v>
      </c>
      <c r="I111" s="10">
        <f t="shared" si="20"/>
        <v>0.25</v>
      </c>
      <c r="J111" s="18">
        <f t="shared" si="14"/>
        <v>0.09431885150401323</v>
      </c>
      <c r="K111" s="11">
        <f t="shared" si="15"/>
        <v>-321863.80000000005</v>
      </c>
      <c r="L111" s="1">
        <f t="shared" si="17"/>
        <v>194988.70405</v>
      </c>
      <c r="M111" s="2">
        <f t="shared" si="21"/>
        <v>-11.29594999999972</v>
      </c>
      <c r="N111" s="17">
        <v>53261050</v>
      </c>
      <c r="O111" s="5">
        <v>3.661</v>
      </c>
      <c r="P111" s="9">
        <f t="shared" si="16"/>
        <v>0.09431338780642018</v>
      </c>
      <c r="Q111" s="7"/>
      <c r="AA111" s="1"/>
      <c r="AD111" s="1"/>
    </row>
    <row r="112" spans="1:30" ht="12.75">
      <c r="A112" t="s">
        <v>269</v>
      </c>
      <c r="B112" s="6" t="s">
        <v>47</v>
      </c>
      <c r="C112" s="32" t="s">
        <v>160</v>
      </c>
      <c r="D112" s="1">
        <v>2192959.79</v>
      </c>
      <c r="E112" s="1">
        <f t="shared" si="18"/>
        <v>548239.9475</v>
      </c>
      <c r="F112" s="1">
        <v>0</v>
      </c>
      <c r="G112" s="1">
        <f t="shared" si="19"/>
        <v>548239.9475</v>
      </c>
      <c r="H112" s="1">
        <v>75000</v>
      </c>
      <c r="I112" s="10">
        <f t="shared" si="20"/>
        <v>0.25</v>
      </c>
      <c r="J112" s="18">
        <f t="shared" si="14"/>
        <v>0.03420035348664555</v>
      </c>
      <c r="K112" s="11">
        <f t="shared" si="15"/>
        <v>-473239.9475</v>
      </c>
      <c r="L112" s="1">
        <f t="shared" si="17"/>
        <v>74990.57512</v>
      </c>
      <c r="M112" s="2">
        <f t="shared" si="21"/>
        <v>-9.424880000005942</v>
      </c>
      <c r="N112" s="17">
        <v>37160840</v>
      </c>
      <c r="O112" s="5">
        <v>2.018</v>
      </c>
      <c r="P112" s="9">
        <f t="shared" si="16"/>
        <v>0.03419605569694463</v>
      </c>
      <c r="Q112" s="7"/>
      <c r="AA112" s="1"/>
      <c r="AD112" s="1"/>
    </row>
    <row r="113" spans="1:30" ht="12.75">
      <c r="A113" t="s">
        <v>270</v>
      </c>
      <c r="B113" s="6" t="s">
        <v>47</v>
      </c>
      <c r="C113" s="32" t="s">
        <v>161</v>
      </c>
      <c r="D113" s="1">
        <v>1318869.9</v>
      </c>
      <c r="E113" s="1">
        <f t="shared" si="18"/>
        <v>329717.475</v>
      </c>
      <c r="F113" s="1">
        <v>0</v>
      </c>
      <c r="G113" s="1">
        <f t="shared" si="19"/>
        <v>329717.475</v>
      </c>
      <c r="H113" s="1">
        <v>130000</v>
      </c>
      <c r="I113" s="10">
        <f t="shared" si="20"/>
        <v>0.25</v>
      </c>
      <c r="J113" s="18">
        <f t="shared" si="14"/>
        <v>0.09856923719314545</v>
      </c>
      <c r="K113" s="11">
        <f t="shared" si="15"/>
        <v>-199717.47499999998</v>
      </c>
      <c r="L113" s="1">
        <f t="shared" si="17"/>
        <v>129919.2433</v>
      </c>
      <c r="M113" s="11">
        <f t="shared" si="21"/>
        <v>-80.75669999999809</v>
      </c>
      <c r="N113" s="17">
        <v>250809350</v>
      </c>
      <c r="O113" s="5">
        <v>0.518</v>
      </c>
      <c r="P113" s="9">
        <f t="shared" si="16"/>
        <v>0.09850800545224363</v>
      </c>
      <c r="Q113" s="7"/>
      <c r="AA113" s="1"/>
      <c r="AD113" s="1"/>
    </row>
    <row r="114" spans="1:30" ht="12.75">
      <c r="A114" t="s">
        <v>271</v>
      </c>
      <c r="B114" s="6" t="s">
        <v>71</v>
      </c>
      <c r="C114" s="32" t="s">
        <v>72</v>
      </c>
      <c r="D114" s="1">
        <v>6680370.539999999</v>
      </c>
      <c r="E114" s="1">
        <f t="shared" si="18"/>
        <v>1670092.6349999998</v>
      </c>
      <c r="F114" s="1">
        <v>0</v>
      </c>
      <c r="G114" s="1">
        <f t="shared" si="19"/>
        <v>1670092.6349999998</v>
      </c>
      <c r="H114" s="1">
        <v>1194000</v>
      </c>
      <c r="I114" s="10">
        <f t="shared" si="20"/>
        <v>0.25</v>
      </c>
      <c r="J114" s="18">
        <f t="shared" si="14"/>
        <v>0.17873260066199864</v>
      </c>
      <c r="K114" s="11">
        <f t="shared" si="15"/>
        <v>-476092.6349999998</v>
      </c>
      <c r="L114" s="1">
        <f t="shared" si="17"/>
        <v>1116489.35265</v>
      </c>
      <c r="M114" s="2">
        <f t="shared" si="21"/>
        <v>-77510.64734999998</v>
      </c>
      <c r="N114" s="17">
        <v>127555050</v>
      </c>
      <c r="O114" s="5">
        <v>8.753</v>
      </c>
      <c r="P114" s="9">
        <f t="shared" si="16"/>
        <v>0.1671298539451975</v>
      </c>
      <c r="Q114" s="24" t="s">
        <v>274</v>
      </c>
      <c r="AA114" s="1"/>
      <c r="AD114" s="1"/>
    </row>
    <row r="115" spans="1:30" ht="12.75">
      <c r="A115" t="s">
        <v>272</v>
      </c>
      <c r="B115" s="6" t="s">
        <v>71</v>
      </c>
      <c r="C115" s="32" t="s">
        <v>73</v>
      </c>
      <c r="D115" s="1">
        <v>5614826.26</v>
      </c>
      <c r="E115" s="1">
        <f t="shared" si="18"/>
        <v>1403706.565</v>
      </c>
      <c r="F115" s="1">
        <v>0</v>
      </c>
      <c r="G115" s="1">
        <f t="shared" si="19"/>
        <v>1403706.565</v>
      </c>
      <c r="H115" s="1">
        <v>400000</v>
      </c>
      <c r="I115" s="10">
        <f t="shared" si="20"/>
        <v>0.25</v>
      </c>
      <c r="J115" s="18">
        <f t="shared" si="14"/>
        <v>0.07123996032603866</v>
      </c>
      <c r="K115" s="11">
        <f t="shared" si="15"/>
        <v>-1003706.565</v>
      </c>
      <c r="L115" s="1">
        <f t="shared" si="17"/>
        <v>400021.08075</v>
      </c>
      <c r="M115" s="2">
        <f t="shared" si="21"/>
        <v>21.080750000022817</v>
      </c>
      <c r="N115" s="17">
        <v>106078250</v>
      </c>
      <c r="O115" s="5">
        <v>3.771</v>
      </c>
      <c r="P115" s="9">
        <f t="shared" si="16"/>
        <v>0.07124371480552277</v>
      </c>
      <c r="Q115" s="7"/>
      <c r="AA115" s="1"/>
      <c r="AD115" s="1"/>
    </row>
    <row r="116" spans="1:31" ht="12.75">
      <c r="A116" t="s">
        <v>273</v>
      </c>
      <c r="B116" s="6" t="s">
        <v>71</v>
      </c>
      <c r="C116" s="32" t="s">
        <v>74</v>
      </c>
      <c r="D116" s="1">
        <v>1225550.01</v>
      </c>
      <c r="E116" s="1">
        <f t="shared" si="18"/>
        <v>306387.5025</v>
      </c>
      <c r="F116" s="1">
        <v>0</v>
      </c>
      <c r="G116" s="1">
        <f t="shared" si="19"/>
        <v>306387.5025</v>
      </c>
      <c r="H116" s="1">
        <v>27380</v>
      </c>
      <c r="I116" s="10">
        <f t="shared" si="20"/>
        <v>0.25</v>
      </c>
      <c r="J116" s="18">
        <f t="shared" si="14"/>
        <v>0.022340989577406146</v>
      </c>
      <c r="K116" s="11">
        <f t="shared" si="15"/>
        <v>-279007.5025</v>
      </c>
      <c r="L116" s="1">
        <f t="shared" si="17"/>
        <v>23763.636575</v>
      </c>
      <c r="M116" s="2">
        <f t="shared" si="21"/>
        <v>-3616.3634249999996</v>
      </c>
      <c r="N116" s="17">
        <v>20328175</v>
      </c>
      <c r="O116" s="5">
        <v>1.169</v>
      </c>
      <c r="P116" s="9">
        <f t="shared" si="16"/>
        <v>0.01939018104614107</v>
      </c>
      <c r="Q116" s="7"/>
      <c r="AA116" s="1"/>
      <c r="AD116" s="1"/>
      <c r="AE116" s="19"/>
    </row>
    <row r="117" spans="4:27" ht="12.75">
      <c r="D117" s="1"/>
      <c r="N117" s="4"/>
      <c r="Q117" s="7"/>
      <c r="AA117" s="1"/>
    </row>
    <row r="118" spans="3:27" ht="12.75">
      <c r="C118" s="6" t="s">
        <v>9</v>
      </c>
      <c r="D118" s="1">
        <f>SUM(D3:D117)</f>
        <v>5527332157.239998</v>
      </c>
      <c r="E118" s="1">
        <f>SUM(E3:E117)</f>
        <v>1381855699.2049994</v>
      </c>
      <c r="F118" s="1">
        <f>SUM(F3:F117)</f>
        <v>136131582.84</v>
      </c>
      <c r="G118" s="1">
        <f>SUM(G3:G117)</f>
        <v>1517987282.0449991</v>
      </c>
      <c r="H118" s="1">
        <f>SUM(H3:H117)</f>
        <v>819762312.6199998</v>
      </c>
      <c r="L118" s="1">
        <f>SUM(L3:L117)</f>
        <v>806829265.6410512</v>
      </c>
      <c r="M118" s="1"/>
      <c r="N118" s="4"/>
      <c r="Q118" s="7"/>
      <c r="AA118" s="1"/>
    </row>
    <row r="119" spans="14:17" ht="12.75">
      <c r="N119" s="4"/>
      <c r="O119" s="1"/>
      <c r="Q119" s="7"/>
    </row>
    <row r="120" spans="4:17" ht="12.75">
      <c r="D120" s="44"/>
      <c r="N120" s="4"/>
      <c r="Q120" s="7"/>
    </row>
    <row r="121" spans="14:17" ht="12.75">
      <c r="N121" s="4"/>
      <c r="Q121" s="7"/>
    </row>
    <row r="122" spans="3:17" ht="12.75">
      <c r="C122" s="6" t="s">
        <v>8</v>
      </c>
      <c r="N122" s="4"/>
      <c r="Q122" s="7"/>
    </row>
    <row r="123" spans="3:178" ht="12.75">
      <c r="C123" s="6" t="s">
        <v>293</v>
      </c>
      <c r="E123"/>
      <c r="F123"/>
      <c r="G123"/>
      <c r="J123"/>
      <c r="K123" s="12"/>
      <c r="L123"/>
      <c r="M123"/>
      <c r="N123" s="4"/>
      <c r="Q123" s="7"/>
      <c r="S123" s="1"/>
      <c r="T123" s="1"/>
      <c r="U123" s="1"/>
      <c r="V123" s="1"/>
      <c r="W123" s="1"/>
      <c r="X123" s="1"/>
      <c r="Y123" s="1"/>
      <c r="Z123"/>
      <c r="AA123" s="1"/>
      <c r="AB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</row>
    <row r="124" spans="3:26" ht="12.75">
      <c r="C124" s="6" t="s">
        <v>292</v>
      </c>
      <c r="E124"/>
      <c r="F124"/>
      <c r="G124"/>
      <c r="J124"/>
      <c r="K124" s="12"/>
      <c r="L124"/>
      <c r="M124"/>
      <c r="N124" s="4"/>
      <c r="Q124" s="7"/>
      <c r="Z124"/>
    </row>
    <row r="125" spans="3:17" ht="12.75">
      <c r="C125" s="6" t="s">
        <v>59</v>
      </c>
      <c r="N125" s="4"/>
      <c r="Q125" s="7"/>
    </row>
    <row r="126" spans="4:17" ht="12.75">
      <c r="D126" s="1"/>
      <c r="N126" s="4"/>
      <c r="Q126" s="7"/>
    </row>
    <row r="127" spans="3:17" ht="12.75">
      <c r="C127" s="15" t="s">
        <v>90</v>
      </c>
      <c r="N127" s="4"/>
      <c r="Q127" s="7"/>
    </row>
    <row r="128" ht="12.75">
      <c r="N128" s="4"/>
    </row>
    <row r="129" ht="12.75">
      <c r="N129" s="4"/>
    </row>
    <row r="130" ht="12.75">
      <c r="N130" s="4"/>
    </row>
    <row r="131" ht="12.75">
      <c r="N131" s="4"/>
    </row>
    <row r="132" ht="12.75">
      <c r="N132" s="4"/>
    </row>
    <row r="133" spans="3:14" ht="12.75">
      <c r="C133" s="33"/>
      <c r="D133" s="1"/>
      <c r="N133" s="4"/>
    </row>
    <row r="134" spans="7:14" ht="12.75">
      <c r="G134" s="16"/>
      <c r="N134" s="4"/>
    </row>
    <row r="135" ht="12.75">
      <c r="N135" s="4"/>
    </row>
    <row r="136" ht="12.75">
      <c r="N136" s="4"/>
    </row>
    <row r="137" ht="12.75">
      <c r="N137" s="4"/>
    </row>
    <row r="138" ht="12.75">
      <c r="N138" s="4"/>
    </row>
    <row r="139" ht="12.75">
      <c r="N139" s="4"/>
    </row>
    <row r="140" ht="12.75">
      <c r="N140" s="4"/>
    </row>
    <row r="141" ht="12.75">
      <c r="N141" s="4"/>
    </row>
    <row r="142" ht="12.75">
      <c r="N142" s="4"/>
    </row>
    <row r="143" ht="12.75">
      <c r="N143" s="4"/>
    </row>
    <row r="144" ht="12.75">
      <c r="N144" s="4"/>
    </row>
    <row r="145" ht="12.75">
      <c r="N145" s="4"/>
    </row>
    <row r="146" ht="12.75">
      <c r="N146" s="4"/>
    </row>
    <row r="147" ht="12.75">
      <c r="N147" s="4"/>
    </row>
    <row r="148" ht="12.75">
      <c r="N148" s="4"/>
    </row>
    <row r="149" ht="12.75">
      <c r="N149" s="4"/>
    </row>
    <row r="150" ht="12.75">
      <c r="N150" s="4"/>
    </row>
    <row r="151" ht="12.75">
      <c r="N151" s="4"/>
    </row>
    <row r="152" ht="12.75">
      <c r="N152" s="4"/>
    </row>
    <row r="153" ht="12.75">
      <c r="N153" s="4"/>
    </row>
    <row r="154" ht="12.75">
      <c r="N154" s="4"/>
    </row>
    <row r="155" ht="12.75">
      <c r="N155" s="4"/>
    </row>
    <row r="156" ht="12.75">
      <c r="N156" s="4"/>
    </row>
    <row r="157" ht="12.75">
      <c r="N157" s="4"/>
    </row>
    <row r="158" ht="12.75">
      <c r="N158" s="4"/>
    </row>
    <row r="159" ht="12.75">
      <c r="N159" s="4"/>
    </row>
    <row r="160" ht="12.75">
      <c r="N160" s="4"/>
    </row>
    <row r="161" ht="12.75">
      <c r="N161" s="4"/>
    </row>
    <row r="162" ht="12.75">
      <c r="N162" s="4"/>
    </row>
    <row r="163" ht="12.75">
      <c r="N163" s="4"/>
    </row>
    <row r="164" ht="12.75">
      <c r="N164" s="4"/>
    </row>
    <row r="165" ht="12.75">
      <c r="N165" s="4"/>
    </row>
    <row r="166" ht="12.75">
      <c r="N166" s="4"/>
    </row>
    <row r="167" ht="12.75">
      <c r="N167" s="4"/>
    </row>
    <row r="168" ht="12.75">
      <c r="N168" s="4"/>
    </row>
    <row r="169" ht="12.75">
      <c r="N169" s="4"/>
    </row>
    <row r="170" ht="12.75">
      <c r="N170" s="4"/>
    </row>
    <row r="171" ht="12.75">
      <c r="N171" s="4"/>
    </row>
    <row r="172" ht="12.75">
      <c r="N172" s="4"/>
    </row>
    <row r="173" ht="12.75">
      <c r="N173" s="4"/>
    </row>
    <row r="174" ht="12.75">
      <c r="N174" s="4"/>
    </row>
    <row r="175" ht="12.75">
      <c r="N175" s="4"/>
    </row>
    <row r="176" ht="12.75">
      <c r="N176" s="4"/>
    </row>
    <row r="177" ht="12.75">
      <c r="N177" s="4"/>
    </row>
    <row r="178" ht="12.75">
      <c r="N178" s="4"/>
    </row>
    <row r="179" ht="12.75">
      <c r="N179" s="4"/>
    </row>
    <row r="180" ht="12.75">
      <c r="N180" s="4"/>
    </row>
    <row r="181" ht="12.75">
      <c r="N181" s="4"/>
    </row>
    <row r="182" ht="12.75">
      <c r="N182" s="4"/>
    </row>
    <row r="183" ht="12.75">
      <c r="N183" s="4"/>
    </row>
    <row r="184" ht="12.75">
      <c r="N184" s="4"/>
    </row>
    <row r="185" ht="12.75">
      <c r="N185" s="4"/>
    </row>
    <row r="186" ht="12.75">
      <c r="N186" s="4"/>
    </row>
    <row r="187" ht="12.75">
      <c r="N187" s="4"/>
    </row>
    <row r="188" ht="12.75">
      <c r="N188" s="4"/>
    </row>
    <row r="189" ht="12.75">
      <c r="N189" s="4"/>
    </row>
    <row r="190" ht="12.75">
      <c r="N190" s="4"/>
    </row>
    <row r="191" ht="12.75">
      <c r="N191" s="4"/>
    </row>
    <row r="192" ht="12.75">
      <c r="N192" s="4"/>
    </row>
    <row r="193" ht="12.75">
      <c r="N193" s="4"/>
    </row>
    <row r="194" ht="12.75">
      <c r="N194" s="4"/>
    </row>
    <row r="195" ht="12.75">
      <c r="N195" s="4"/>
    </row>
    <row r="196" ht="12.75">
      <c r="N196" s="4"/>
    </row>
    <row r="197" ht="12.75">
      <c r="N197" s="4"/>
    </row>
    <row r="198" ht="12.75">
      <c r="N198" s="4"/>
    </row>
    <row r="199" ht="12.75">
      <c r="N199" s="4"/>
    </row>
    <row r="200" ht="12.75">
      <c r="N200" s="4"/>
    </row>
    <row r="201" ht="12.75">
      <c r="N201" s="4"/>
    </row>
    <row r="202" ht="12.75">
      <c r="N202" s="4"/>
    </row>
    <row r="203" ht="12.75">
      <c r="N203" s="4"/>
    </row>
    <row r="204" ht="12.75">
      <c r="N204" s="4"/>
    </row>
    <row r="205" ht="12.75">
      <c r="N205" s="4"/>
    </row>
    <row r="206" ht="12.75">
      <c r="N206" s="4"/>
    </row>
    <row r="207" ht="12.75">
      <c r="N207" s="4"/>
    </row>
    <row r="208" ht="12.75">
      <c r="N208" s="4"/>
    </row>
    <row r="209" ht="12.75">
      <c r="N209" s="4"/>
    </row>
    <row r="210" ht="12.75">
      <c r="N210" s="4"/>
    </row>
    <row r="211" ht="12.75">
      <c r="N211" s="4"/>
    </row>
    <row r="212" ht="12.75">
      <c r="N212" s="4"/>
    </row>
    <row r="213" ht="12.75">
      <c r="N213" s="4"/>
    </row>
    <row r="214" ht="12.75">
      <c r="N214" s="4"/>
    </row>
    <row r="215" ht="12.75">
      <c r="N215" s="4"/>
    </row>
    <row r="216" ht="12.75">
      <c r="N216" s="4"/>
    </row>
    <row r="217" ht="12.75">
      <c r="N217" s="4"/>
    </row>
    <row r="218" ht="12.75">
      <c r="N218" s="4"/>
    </row>
    <row r="219" ht="12.75">
      <c r="N219" s="4"/>
    </row>
    <row r="220" ht="12.75">
      <c r="N220" s="4"/>
    </row>
    <row r="221" ht="12.75">
      <c r="N221" s="4"/>
    </row>
    <row r="222" ht="12.75">
      <c r="N222" s="4"/>
    </row>
    <row r="223" ht="12.75">
      <c r="N223" s="4"/>
    </row>
    <row r="224" ht="12.75">
      <c r="N224" s="4"/>
    </row>
    <row r="225" ht="12.75">
      <c r="N225" s="4"/>
    </row>
    <row r="226" ht="12.75">
      <c r="N226" s="4"/>
    </row>
    <row r="227" ht="12.75">
      <c r="N227" s="4"/>
    </row>
    <row r="228" ht="12.75">
      <c r="N228" s="4"/>
    </row>
    <row r="229" ht="12.75">
      <c r="N229" s="4"/>
    </row>
    <row r="230" ht="12.75">
      <c r="N230" s="4"/>
    </row>
    <row r="231" ht="12.75">
      <c r="N231" s="4"/>
    </row>
    <row r="232" ht="12.75">
      <c r="N232" s="4"/>
    </row>
    <row r="233" ht="12.75">
      <c r="N233" s="4"/>
    </row>
  </sheetData>
  <sheetProtection/>
  <autoFilter ref="B1:FV233"/>
  <printOptions gridLines="1"/>
  <pageMargins left="0.5" right="0.5" top="1" bottom="1" header="0.5" footer="0.5"/>
  <pageSetup fitToHeight="0" fitToWidth="1" horizontalDpi="300" verticalDpi="300" orientation="landscape" scale="37" r:id="rId4"/>
  <headerFooter alignWithMargins="0">
    <oddHeader>&amp;CFY 2012-13
 Override Reconciliation</oddHeader>
    <oddFooter>&amp;LCDE, Public School Finance&amp;CPage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Christel, Mary Lynn</cp:lastModifiedBy>
  <cp:lastPrinted>2011-01-26T15:51:54Z</cp:lastPrinted>
  <dcterms:created xsi:type="dcterms:W3CDTF">1999-02-17T20:47:38Z</dcterms:created>
  <dcterms:modified xsi:type="dcterms:W3CDTF">2013-01-30T18:26:21Z</dcterms:modified>
  <cp:category/>
  <cp:version/>
  <cp:contentType/>
  <cp:contentStatus/>
</cp:coreProperties>
</file>