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</sheets>
  <definedNames>
    <definedName name="GMONEY">#REF!</definedName>
    <definedName name="MONEY">#REF!</definedName>
    <definedName name="_xlnm.Print_Area" localSheetId="0">'Sheet1'!$A$3:$N$114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<sst xmlns="http://schemas.openxmlformats.org/spreadsheetml/2006/main" count="232" uniqueCount="172">
  <si>
    <t>County</t>
  </si>
  <si>
    <t>District</t>
  </si>
  <si>
    <t xml:space="preserve">Total Program Formula Funding </t>
  </si>
  <si>
    <t>20% of Total Program/$200,000 Allowable Override</t>
  </si>
  <si>
    <t>Cost of Living Increase Calculated in FY 2001-02</t>
  </si>
  <si>
    <t>Total Maximum Allowable Override (Column D + E)</t>
  </si>
  <si>
    <t>Voter Approved &amp; Hold Harmless Override</t>
  </si>
  <si>
    <t>FY 07-08 Specific Ownership Tax Revenue Attributable to Bond &amp; Voter Approved Override</t>
  </si>
  <si>
    <t>Total Amount to Count Toward FY 2009 Override</t>
  </si>
  <si>
    <t>Override Percentage of Total Program Utilized</t>
  </si>
  <si>
    <t>Amount (Under) Over Limit</t>
  </si>
  <si>
    <t>Revenue Generated</t>
  </si>
  <si>
    <t>Difference Between Amt. Approved/ Generated by Mill (Under)/Over</t>
  </si>
  <si>
    <t>Assessed Valuation</t>
  </si>
  <si>
    <t>Override Mill</t>
  </si>
  <si>
    <t>Override as Percentage of Total Program</t>
  </si>
  <si>
    <t>ADAMS</t>
  </si>
  <si>
    <t>MAPLETON 1</t>
  </si>
  <si>
    <t>ADAMS 12 FIVE STAR</t>
  </si>
  <si>
    <t>ADAMS COUNTY 14</t>
  </si>
  <si>
    <t>BRIGHTON 27J</t>
  </si>
  <si>
    <t>STRASBURG</t>
  </si>
  <si>
    <t>WESTMINSTER 50</t>
  </si>
  <si>
    <t>ARAPAHOE</t>
  </si>
  <si>
    <t>ENGLEWOOD 1</t>
  </si>
  <si>
    <t>SHERIDAN 2</t>
  </si>
  <si>
    <t>CHERRY CREEK  5</t>
  </si>
  <si>
    <t>LITTLETON 6</t>
  </si>
  <si>
    <t>DEER TRAIL 26J</t>
  </si>
  <si>
    <t>ADAMS-ARAPAHOE 28J</t>
  </si>
  <si>
    <t>BACA</t>
  </si>
  <si>
    <t>CAMPO</t>
  </si>
  <si>
    <t>BENT</t>
  </si>
  <si>
    <t>MC CLAVE RE-2</t>
  </si>
  <si>
    <t>BOULDER</t>
  </si>
  <si>
    <t>ST. VRAIN RE-1</t>
  </si>
  <si>
    <t>BOULDER VALLEY RE- 2</t>
  </si>
  <si>
    <t>CHAFFEE</t>
  </si>
  <si>
    <t>BUENA VISTA R-31</t>
  </si>
  <si>
    <t>SALIDA R-32</t>
  </si>
  <si>
    <t>CHEYENNE</t>
  </si>
  <si>
    <t>KIT CARSON R-1</t>
  </si>
  <si>
    <t>before override limit</t>
  </si>
  <si>
    <t>CHEYENNE COUNTY RE-5</t>
  </si>
  <si>
    <t>CLEAR CREEK</t>
  </si>
  <si>
    <t>CLEAR CREEK RE-1</t>
  </si>
  <si>
    <t>CONEJOS</t>
  </si>
  <si>
    <t>NORTH CONEJOS RE-1J</t>
  </si>
  <si>
    <t>DENVER</t>
  </si>
  <si>
    <t>DENVER COUNTY 1</t>
  </si>
  <si>
    <t>DOUGLAS</t>
  </si>
  <si>
    <t>DOUGLAS COUNTY RE-1</t>
  </si>
  <si>
    <t>EAGLE</t>
  </si>
  <si>
    <t>EAGLE COUNTY RE-50</t>
  </si>
  <si>
    <t>EL PASO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</si>
  <si>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</si>
  <si>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</si>
  <si>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</si>
  <si>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</si>
  <si>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</si>
  <si>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</si>
  <si>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</si>
  <si>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LEWIS-PALMER 38</t>
  </si>
  <si>
    <t>FALCON</t>
  </si>
  <si>
    <t>MIAMI/YODER 60 JT</t>
  </si>
  <si>
    <t>FREMONT</t>
  </si>
  <si>
    <t>FLORENCE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</si>
  <si>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</si>
  <si>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</si>
  <si>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</si>
  <si>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</si>
  <si>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</si>
  <si>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</si>
  <si>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</si>
  <si>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</si>
  <si>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</si>
  <si>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</si>
  <si>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RE-1J</t>
  </si>
  <si>
    <t>JEFFERSON</t>
  </si>
  <si>
    <t>JEFFERSON COUNTY R-1</t>
  </si>
  <si>
    <t>KIOWA</t>
  </si>
  <si>
    <t>PLAINVIEW RE-2</t>
  </si>
  <si>
    <t>KIT CARSON</t>
  </si>
  <si>
    <t>HI-PLAINS R-23</t>
  </si>
  <si>
    <t>LAKE</t>
  </si>
  <si>
    <t>LAKE COUNTY R-1</t>
  </si>
  <si>
    <t>LA PLATA</t>
  </si>
  <si>
    <t>DURANGO 9-R</t>
  </si>
  <si>
    <t xml:space="preserve"> </t>
  </si>
  <si>
    <t>BAYFIELD 10JT-R</t>
  </si>
  <si>
    <t>IGNACIO</t>
  </si>
  <si>
    <t>LARIMER</t>
  </si>
  <si>
    <t>POUDRE R-1</t>
  </si>
  <si>
    <t>THOMPSON R-2J</t>
  </si>
  <si>
    <t>PARK (ESTES PARK) R-3</t>
  </si>
  <si>
    <t>LAS ANIMAS</t>
  </si>
  <si>
    <t>PRIMERO REORGANIZED 2</t>
  </si>
  <si>
    <t>AGUILAR REORGANIZED 6</t>
  </si>
  <si>
    <t>KIM REORGANIZED 88</t>
  </si>
  <si>
    <t>LOGAN</t>
  </si>
  <si>
    <t>VALLEY</t>
  </si>
  <si>
    <t>FRENCHMAN RE-3</t>
  </si>
  <si>
    <t>PLATEAU RE-5</t>
  </si>
  <si>
    <t>MESA</t>
  </si>
  <si>
    <t>DE BEQUE 49JT</t>
  </si>
  <si>
    <t>MESA COUNTY VALLEY 51</t>
  </si>
  <si>
    <t>MINERAL</t>
  </si>
  <si>
    <t>CREEDE CONSOLIDATED 1</t>
  </si>
  <si>
    <t>MOFFAT</t>
  </si>
  <si>
    <t>MOFFAT COUNTY RE-1</t>
  </si>
  <si>
    <t>MONTEZUMA</t>
  </si>
  <si>
    <t>DOLORES</t>
  </si>
  <si>
    <t>MANCOS RE-6</t>
  </si>
  <si>
    <t>MONTROSE</t>
  </si>
  <si>
    <t>WEST END</t>
  </si>
  <si>
    <t>MORGAN</t>
  </si>
  <si>
    <t>BRUSH</t>
  </si>
  <si>
    <t>FORT MORGAN RE-3</t>
  </si>
  <si>
    <t>WELDON VALLEY RE-20(J)</t>
  </si>
  <si>
    <t>OTERO</t>
  </si>
  <si>
    <t>SWINK 33</t>
  </si>
  <si>
    <t>OURAY</t>
  </si>
  <si>
    <t>RIDGWAY R-2</t>
  </si>
  <si>
    <t>PARK</t>
  </si>
  <si>
    <t>PLATTE CANYON 1</t>
  </si>
  <si>
    <t>PARK COUNTY RE-2</t>
  </si>
  <si>
    <t>PITKIN</t>
  </si>
  <si>
    <t>ASPEN 1</t>
  </si>
  <si>
    <t>RIO BLANCO</t>
  </si>
  <si>
    <t>MEEKER RE-1</t>
  </si>
  <si>
    <t>RANGELY RE-4</t>
  </si>
  <si>
    <t>RIO GRANDE</t>
  </si>
  <si>
    <t>MONTE VISTA</t>
  </si>
  <si>
    <t>SARGENT RE-33J</t>
  </si>
  <si>
    <t>ROUTT</t>
  </si>
  <si>
    <t>HAYDEN RE-1</t>
  </si>
  <si>
    <t>STEAMBOAT SPRINGS RE-2</t>
  </si>
  <si>
    <t>SOUTH ROUTT RE-3</t>
  </si>
  <si>
    <t>SAN JUAN</t>
  </si>
  <si>
    <t>SILVERTON 1</t>
  </si>
  <si>
    <t>SAN MIGUEL</t>
  </si>
  <si>
    <t>TELLURIDE R-1</t>
  </si>
  <si>
    <t xml:space="preserve">NORWOOD </t>
  </si>
  <si>
    <t>SEDGWICK</t>
  </si>
  <si>
    <t>PLATTE VALLEY RE-3</t>
  </si>
  <si>
    <t>SUMMIT</t>
  </si>
  <si>
    <t>SUMMIT RE-1</t>
  </si>
  <si>
    <t>TELLER</t>
  </si>
  <si>
    <t>CRIPPLE CREEK-VICTOR RE-1</t>
  </si>
  <si>
    <t>WOODLAND PARK</t>
  </si>
  <si>
    <t>WASHINGTON</t>
  </si>
  <si>
    <t>ARICKAREE R-2</t>
  </si>
  <si>
    <t>WOODLIN R-104</t>
  </si>
  <si>
    <t>WELD</t>
  </si>
  <si>
    <t>GILCREST RE-1</t>
  </si>
  <si>
    <t>EATON</t>
  </si>
  <si>
    <t>KEENESBURG</t>
  </si>
  <si>
    <t>WINDSOR RE-4</t>
  </si>
  <si>
    <t>JOHNSTOWN-MILLIKEN</t>
  </si>
  <si>
    <t>PLATTE VALLEY  RE-7</t>
  </si>
  <si>
    <t>FORT LUPTON</t>
  </si>
  <si>
    <t>AULT-HIGHLAND</t>
  </si>
  <si>
    <t>PRAIRIE RE-11</t>
  </si>
  <si>
    <t>PAWNEE RE-12</t>
  </si>
  <si>
    <t>YUMA</t>
  </si>
  <si>
    <t>WRAY RD-2</t>
  </si>
  <si>
    <t>TOTALS</t>
  </si>
  <si>
    <t>NOTES: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</si>
  <si>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</si>
  <si>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</si>
  <si>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</si>
  <si>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Kit Carson, East Grand, and Rangely - okay to exceed override limit, election held prior to hold harmless per discussion with Deb Godshall, Leg. Council.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</si>
</sst>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0" fontId="0" fillId="0" borderId="0" xfId="0" applyNumberFormat="1" applyFill="1" applyAlignment="1">
      <alignment wrapText="1"/>
    </xf>
    <xf numFmtId="3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204" fontId="0" fillId="0" borderId="0" xfId="21" applyNumberFormat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2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44</xdr:row>
      <xdr:rowOff>95250</xdr:rowOff>
    </xdr:from>
    <xdr:to>
      <xdr:col>0</xdr:col>
      <xdr:colOff>581025</xdr:colOff>
      <xdr:row>44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102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22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4.28125" style="0" customWidth="1"/>
    <col min="2" max="2" width="27.7109375" style="0" customWidth="1"/>
    <col min="3" max="3" width="16.28125" style="0" customWidth="1"/>
    <col min="4" max="6" width="17.140625" style="10" customWidth="1"/>
    <col min="7" max="7" width="16.140625" style="10" customWidth="1"/>
    <col min="8" max="8" width="17.140625" style="10" customWidth="1"/>
    <col min="9" max="9" width="14.57421875" style="10" customWidth="1"/>
    <col min="10" max="10" width="15.421875" style="12" hidden="1" customWidth="1"/>
    <col min="11" max="11" width="14.57421875" style="10" customWidth="1"/>
    <col min="12" max="12" width="15.28125" style="14" customWidth="1"/>
    <col min="13" max="13" width="15.7109375" style="10" customWidth="1"/>
    <col min="14" max="14" width="16.00390625" style="15" customWidth="1"/>
    <col min="15" max="15" width="11.421875" style="0" hidden="1" customWidth="1"/>
    <col min="16" max="16" width="13.00390625" style="0" hidden="1" customWidth="1"/>
    <col min="17" max="17" width="14.57421875" style="40" bestFit="1" customWidth="1"/>
    <col min="18" max="18" width="9.28125" style="36" bestFit="1" customWidth="1"/>
    <col min="19" max="19" width="10.28125" style="12" customWidth="1"/>
    <col min="20" max="20" width="12.421875" style="0" customWidth="1"/>
  </cols>
  <sheetData>
    <row r="1" spans="1:19" s="1" customFormat="1" ht="81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  <c r="L1" s="4" t="s">
        <v>10</v>
      </c>
      <c r="M1" s="2" t="s">
        <v>11</v>
      </c>
      <c r="N1" s="4" t="s">
        <v>12</v>
      </c>
      <c r="O1" s="5"/>
      <c r="P1" s="5"/>
      <c r="Q1" s="6" t="s">
        <v>13</v>
      </c>
      <c r="R1" s="7" t="s">
        <v>14</v>
      </c>
      <c r="S1" s="3" t="s">
        <v>15</v>
      </c>
    </row>
    <row r="3" spans="1:20" ht="12.75">
      <c r="A3" s="8" t="s">
        <v>16</v>
      </c>
      <c r="B3" s="9" t="s">
        <v>17</v>
      </c>
      <c r="C3" s="10">
        <v>37935691.42</v>
      </c>
      <c r="D3" s="10">
        <f aca="true" t="shared" si="0" ref="D3:D34">IF((C3*0.2)&lt;200000,200000,(C3*0.2))</f>
        <v>7587138.284000001</v>
      </c>
      <c r="E3" s="10">
        <v>1023645.96</v>
      </c>
      <c r="F3" s="10">
        <f aca="true" t="shared" si="1" ref="F3:F34">D3+E3</f>
        <v>8610784.244</v>
      </c>
      <c r="G3" s="10">
        <v>2914049.99</v>
      </c>
      <c r="H3" s="11">
        <v>379915.22625390906</v>
      </c>
      <c r="I3" s="10">
        <f aca="true" t="shared" si="2" ref="I3:I34">G3+H3</f>
        <v>3293965.2162539093</v>
      </c>
      <c r="J3" s="12">
        <f>(D3+E3-H3)/C3</f>
        <v>0.21696899963201174</v>
      </c>
      <c r="K3" s="13">
        <f aca="true" t="shared" si="3" ref="K3:K34">I3/C3</f>
        <v>0.08683024067718202</v>
      </c>
      <c r="L3" s="14">
        <f aca="true" t="shared" si="4" ref="L3:L34">I3-F3</f>
        <v>-5316819.027746092</v>
      </c>
      <c r="M3" s="10">
        <f aca="true" t="shared" si="5" ref="M3:M34">(Q3*R3)/1000</f>
        <v>2914327.8142799996</v>
      </c>
      <c r="N3" s="15">
        <f aca="true" t="shared" si="6" ref="N3:N34">M3-G3</f>
        <v>277.82427999936044</v>
      </c>
      <c r="Q3" s="16">
        <v>477132910</v>
      </c>
      <c r="R3" s="17">
        <v>6.108</v>
      </c>
      <c r="S3" s="18">
        <f aca="true" t="shared" si="7" ref="S3:S34">M3/C3</f>
        <v>0.07682284690726746</v>
      </c>
      <c r="T3" s="9"/>
    </row>
    <row r="4" spans="1:20" ht="12.75">
      <c r="A4" s="8" t="s">
        <v>16</v>
      </c>
      <c r="B4" s="9" t="s">
        <v>18</v>
      </c>
      <c r="C4" s="10">
        <v>273555263.84</v>
      </c>
      <c r="D4" s="10">
        <f t="shared" si="0"/>
        <v>54711052.768</v>
      </c>
      <c r="E4" s="10">
        <v>5923407.7</v>
      </c>
      <c r="F4" s="10">
        <f t="shared" si="1"/>
        <v>60634460.468</v>
      </c>
      <c r="G4" s="10">
        <v>35400000</v>
      </c>
      <c r="H4" s="11">
        <v>5722813.16440514</v>
      </c>
      <c r="I4" s="10">
        <f t="shared" si="2"/>
        <v>41122813.16440514</v>
      </c>
      <c r="J4" s="12">
        <f>(D4+E4-H4)/C4</f>
        <v>0.20073328706155769</v>
      </c>
      <c r="K4" s="13">
        <f t="shared" si="3"/>
        <v>0.15032725960798</v>
      </c>
      <c r="L4" s="14">
        <f t="shared" si="4"/>
        <v>-19511647.303594865</v>
      </c>
      <c r="M4" s="10">
        <f t="shared" si="5"/>
        <v>35399323.03968</v>
      </c>
      <c r="N4" s="15">
        <f t="shared" si="6"/>
        <v>-676.9603200033307</v>
      </c>
      <c r="Q4" s="16">
        <v>1782981920</v>
      </c>
      <c r="R4" s="17">
        <v>19.854</v>
      </c>
      <c r="S4" s="18">
        <f t="shared" si="7"/>
        <v>0.1294046495131044</v>
      </c>
      <c r="T4" s="9"/>
    </row>
    <row r="5" spans="1:20" ht="12.75">
      <c r="A5" s="8" t="s">
        <v>16</v>
      </c>
      <c r="B5" s="9" t="s">
        <v>19</v>
      </c>
      <c r="C5" s="10">
        <v>47983432.5</v>
      </c>
      <c r="D5" s="10">
        <f t="shared" si="0"/>
        <v>9596686.5</v>
      </c>
      <c r="E5" s="10">
        <v>1501809.63</v>
      </c>
      <c r="F5" s="10">
        <f t="shared" si="1"/>
        <v>11098496.129999999</v>
      </c>
      <c r="G5" s="10">
        <v>4890000</v>
      </c>
      <c r="H5" s="11">
        <v>926843.135063716</v>
      </c>
      <c r="I5" s="10">
        <f t="shared" si="2"/>
        <v>5816843.135063716</v>
      </c>
      <c r="J5" s="12">
        <f>(D5+E5-H5)/C5</f>
        <v>0.21198260451534565</v>
      </c>
      <c r="K5" s="13">
        <f t="shared" si="3"/>
        <v>0.1212260739175697</v>
      </c>
      <c r="L5" s="14">
        <f t="shared" si="4"/>
        <v>-5281652.994936283</v>
      </c>
      <c r="M5" s="10">
        <f t="shared" si="5"/>
        <v>4889973.12672</v>
      </c>
      <c r="N5" s="15">
        <f t="shared" si="6"/>
        <v>-26.873279999941587</v>
      </c>
      <c r="Q5" s="16">
        <v>558471120</v>
      </c>
      <c r="R5" s="17">
        <v>8.756</v>
      </c>
      <c r="S5" s="18">
        <f t="shared" si="7"/>
        <v>0.1019096148805111</v>
      </c>
      <c r="T5" s="9"/>
    </row>
    <row r="6" spans="1:20" ht="12.75">
      <c r="A6" s="8" t="s">
        <v>16</v>
      </c>
      <c r="B6" s="9" t="s">
        <v>20</v>
      </c>
      <c r="C6" s="10">
        <v>90628499.45</v>
      </c>
      <c r="D6" s="10">
        <f t="shared" si="0"/>
        <v>18125699.89</v>
      </c>
      <c r="E6" s="10">
        <v>1480552.63</v>
      </c>
      <c r="F6" s="10">
        <f t="shared" si="1"/>
        <v>19606252.52</v>
      </c>
      <c r="G6" s="10">
        <v>750000</v>
      </c>
      <c r="H6" s="11">
        <v>1260347.984108563</v>
      </c>
      <c r="I6" s="10">
        <f t="shared" si="2"/>
        <v>2010347.984108563</v>
      </c>
      <c r="J6" s="12">
        <f>(D6+E6-H6)/C6</f>
        <v>0.20242975054456158</v>
      </c>
      <c r="K6" s="13">
        <f t="shared" si="3"/>
        <v>0.022182293608620077</v>
      </c>
      <c r="L6" s="14">
        <f t="shared" si="4"/>
        <v>-17595904.535891436</v>
      </c>
      <c r="M6" s="10">
        <f t="shared" si="5"/>
        <v>750152.7401999999</v>
      </c>
      <c r="N6" s="15">
        <f t="shared" si="6"/>
        <v>152.74019999988377</v>
      </c>
      <c r="Q6" s="19">
        <v>798034830</v>
      </c>
      <c r="R6" s="17">
        <v>0.94</v>
      </c>
      <c r="S6" s="18">
        <f t="shared" si="7"/>
        <v>0.00827722785605494</v>
      </c>
      <c r="T6" s="9"/>
    </row>
    <row r="7" spans="1:20" ht="12.75">
      <c r="A7" s="8" t="s">
        <v>16</v>
      </c>
      <c r="B7" s="9" t="s">
        <v>21</v>
      </c>
      <c r="C7" s="10">
        <v>6629445.4</v>
      </c>
      <c r="D7" s="10">
        <f t="shared" si="0"/>
        <v>1325889.08</v>
      </c>
      <c r="E7" s="10">
        <v>197482.31</v>
      </c>
      <c r="F7" s="10">
        <f t="shared" si="1"/>
        <v>1523371.3900000001</v>
      </c>
      <c r="G7" s="10">
        <v>300000</v>
      </c>
      <c r="H7" s="11">
        <v>97924.10884695147</v>
      </c>
      <c r="I7" s="10">
        <f t="shared" si="2"/>
        <v>397924.10884695145</v>
      </c>
      <c r="K7" s="13">
        <f t="shared" si="3"/>
        <v>0.06002374027350032</v>
      </c>
      <c r="L7" s="14">
        <f t="shared" si="4"/>
        <v>-1125447.2811530486</v>
      </c>
      <c r="M7" s="10">
        <f t="shared" si="5"/>
        <v>299992.02296</v>
      </c>
      <c r="N7" s="15">
        <f t="shared" si="6"/>
        <v>-7.977040000027046</v>
      </c>
      <c r="Q7" s="20">
        <v>50614480</v>
      </c>
      <c r="R7" s="17">
        <v>5.927</v>
      </c>
      <c r="S7" s="18">
        <f t="shared" si="7"/>
        <v>0.04525145089210629</v>
      </c>
      <c r="T7" s="9"/>
    </row>
    <row r="8" spans="1:20" ht="12.75">
      <c r="A8" s="8" t="s">
        <v>16</v>
      </c>
      <c r="B8" s="9" t="s">
        <v>22</v>
      </c>
      <c r="C8" s="10">
        <v>72928294.83</v>
      </c>
      <c r="D8" s="10">
        <f t="shared" si="0"/>
        <v>14585658.966</v>
      </c>
      <c r="E8" s="10">
        <v>3049421.53</v>
      </c>
      <c r="F8" s="10">
        <f t="shared" si="1"/>
        <v>17635080.496</v>
      </c>
      <c r="G8" s="10">
        <v>8363712.48</v>
      </c>
      <c r="H8" s="10">
        <v>1348178.7151069224</v>
      </c>
      <c r="I8" s="10">
        <f t="shared" si="2"/>
        <v>9711891.195106924</v>
      </c>
      <c r="J8" s="12">
        <f aca="true" t="shared" si="8" ref="J8:J16">(D8+E8-H8)/C8</f>
        <v>0.22332760993327447</v>
      </c>
      <c r="K8" s="13">
        <f t="shared" si="3"/>
        <v>0.1331704137296216</v>
      </c>
      <c r="L8" s="14">
        <f t="shared" si="4"/>
        <v>-7923189.300893076</v>
      </c>
      <c r="M8" s="10">
        <f t="shared" si="5"/>
        <v>8363878.51917</v>
      </c>
      <c r="N8" s="15">
        <f t="shared" si="6"/>
        <v>166.03916999977082</v>
      </c>
      <c r="Q8" s="20">
        <v>551961890</v>
      </c>
      <c r="R8" s="17">
        <v>15.153</v>
      </c>
      <c r="S8" s="18">
        <f t="shared" si="7"/>
        <v>0.11468633043822946</v>
      </c>
      <c r="T8" s="9"/>
    </row>
    <row r="9" spans="1:20" ht="12.75">
      <c r="A9" s="8" t="s">
        <v>23</v>
      </c>
      <c r="B9" s="9" t="s">
        <v>24</v>
      </c>
      <c r="C9" s="10">
        <v>23425416.18</v>
      </c>
      <c r="D9" s="10">
        <f t="shared" si="0"/>
        <v>4685083.2360000005</v>
      </c>
      <c r="E9" s="10">
        <v>767975.61</v>
      </c>
      <c r="F9" s="10">
        <f t="shared" si="1"/>
        <v>5453058.846000001</v>
      </c>
      <c r="G9" s="10">
        <v>3155850</v>
      </c>
      <c r="H9" s="11">
        <v>513360.80550374894</v>
      </c>
      <c r="I9" s="10">
        <f t="shared" si="2"/>
        <v>3669210.805503749</v>
      </c>
      <c r="J9" s="12">
        <f t="shared" si="8"/>
        <v>0.2108691688779316</v>
      </c>
      <c r="K9" s="13">
        <f t="shared" si="3"/>
        <v>0.1566337510210992</v>
      </c>
      <c r="L9" s="14">
        <f t="shared" si="4"/>
        <v>-1783848.040496252</v>
      </c>
      <c r="M9" s="10">
        <f t="shared" si="5"/>
        <v>3155781.75</v>
      </c>
      <c r="N9" s="15">
        <f t="shared" si="6"/>
        <v>-68.25</v>
      </c>
      <c r="Q9" s="20">
        <v>420770900</v>
      </c>
      <c r="R9" s="17">
        <v>7.5</v>
      </c>
      <c r="S9" s="18">
        <f t="shared" si="7"/>
        <v>0.13471614445400218</v>
      </c>
      <c r="T9" s="9"/>
    </row>
    <row r="10" spans="1:20" ht="12.75">
      <c r="A10" s="8" t="s">
        <v>23</v>
      </c>
      <c r="B10" s="9" t="s">
        <v>25</v>
      </c>
      <c r="C10" s="10">
        <v>12195928.940000001</v>
      </c>
      <c r="D10" s="10">
        <f t="shared" si="0"/>
        <v>2439185.788</v>
      </c>
      <c r="E10" s="10">
        <v>339255.29</v>
      </c>
      <c r="F10" s="10">
        <f t="shared" si="1"/>
        <v>2778441.078</v>
      </c>
      <c r="G10" s="10">
        <v>1000000</v>
      </c>
      <c r="H10" s="11">
        <v>200268.7899156526</v>
      </c>
      <c r="I10" s="10">
        <f t="shared" si="2"/>
        <v>1200268.7899156525</v>
      </c>
      <c r="J10" s="12">
        <f t="shared" si="8"/>
        <v>0.21139613888930608</v>
      </c>
      <c r="K10" s="13">
        <f t="shared" si="3"/>
        <v>0.0984155283144551</v>
      </c>
      <c r="L10" s="14">
        <f t="shared" si="4"/>
        <v>-1578172.2880843477</v>
      </c>
      <c r="M10" s="10">
        <f t="shared" si="5"/>
        <v>1000018.36899</v>
      </c>
      <c r="N10" s="15">
        <f t="shared" si="6"/>
        <v>18.368989999988116</v>
      </c>
      <c r="Q10" s="20">
        <v>152418590</v>
      </c>
      <c r="R10" s="17">
        <v>6.561</v>
      </c>
      <c r="S10" s="18">
        <f t="shared" si="7"/>
        <v>0.08199608032399702</v>
      </c>
      <c r="T10" s="9"/>
    </row>
    <row r="11" spans="1:20" ht="12.75">
      <c r="A11" s="8" t="s">
        <v>23</v>
      </c>
      <c r="B11" s="9" t="s">
        <v>26</v>
      </c>
      <c r="C11" s="10">
        <v>331400732.07</v>
      </c>
      <c r="D11" s="10">
        <f t="shared" si="0"/>
        <v>66280146.414000005</v>
      </c>
      <c r="E11" s="10">
        <v>1003951.56</v>
      </c>
      <c r="F11" s="10">
        <f t="shared" si="1"/>
        <v>67284097.974</v>
      </c>
      <c r="G11" s="10">
        <v>59604511.44</v>
      </c>
      <c r="H11" s="11">
        <v>6951743.128552439</v>
      </c>
      <c r="I11" s="10">
        <f t="shared" si="2"/>
        <v>66556254.568552434</v>
      </c>
      <c r="J11" s="12">
        <f t="shared" si="8"/>
        <v>0.1820525696144325</v>
      </c>
      <c r="K11" s="13">
        <f t="shared" si="3"/>
        <v>0.20083315493248252</v>
      </c>
      <c r="L11" s="14">
        <f t="shared" si="4"/>
        <v>-727843.4054475725</v>
      </c>
      <c r="M11" s="10">
        <f t="shared" si="5"/>
        <v>59602579.98387</v>
      </c>
      <c r="N11" s="15">
        <f t="shared" si="6"/>
        <v>-1931.4561299979687</v>
      </c>
      <c r="Q11" s="20">
        <v>4531481790</v>
      </c>
      <c r="R11" s="17">
        <v>13.153</v>
      </c>
      <c r="S11" s="18">
        <f t="shared" si="7"/>
        <v>0.17985047773304397</v>
      </c>
      <c r="T11" s="9"/>
    </row>
    <row r="12" spans="1:20" ht="12.75">
      <c r="A12" s="8" t="s">
        <v>23</v>
      </c>
      <c r="B12" s="9" t="s">
        <v>27</v>
      </c>
      <c r="C12" s="10">
        <v>101869511.65</v>
      </c>
      <c r="D12" s="10">
        <f t="shared" si="0"/>
        <v>20373902.330000002</v>
      </c>
      <c r="E12" s="10">
        <v>3157850.7</v>
      </c>
      <c r="F12" s="10">
        <f t="shared" si="1"/>
        <v>23531753.03</v>
      </c>
      <c r="G12" s="10">
        <v>16813580.59</v>
      </c>
      <c r="H12" s="11">
        <v>1956683.780078434</v>
      </c>
      <c r="I12" s="10">
        <f t="shared" si="2"/>
        <v>18770264.370078433</v>
      </c>
      <c r="J12" s="12">
        <f t="shared" si="8"/>
        <v>0.21179123076636017</v>
      </c>
      <c r="K12" s="13">
        <f t="shared" si="3"/>
        <v>0.18425792041262262</v>
      </c>
      <c r="L12" s="14">
        <f t="shared" si="4"/>
        <v>-4761488.659921568</v>
      </c>
      <c r="M12" s="10">
        <f t="shared" si="5"/>
        <v>16813074.17694</v>
      </c>
      <c r="N12" s="15">
        <f t="shared" si="6"/>
        <v>-506.41305999830365</v>
      </c>
      <c r="Q12" s="20">
        <v>1301422260</v>
      </c>
      <c r="R12" s="17">
        <v>12.919</v>
      </c>
      <c r="S12" s="18">
        <f t="shared" si="7"/>
        <v>0.16504520248124702</v>
      </c>
      <c r="T12" s="9"/>
    </row>
    <row r="13" spans="1:20" ht="12.75">
      <c r="A13" s="8" t="s">
        <v>23</v>
      </c>
      <c r="B13" s="9" t="s">
        <v>28</v>
      </c>
      <c r="C13" s="10">
        <v>2146833.72</v>
      </c>
      <c r="D13" s="10">
        <f t="shared" si="0"/>
        <v>429366.74400000006</v>
      </c>
      <c r="E13" s="10">
        <v>0</v>
      </c>
      <c r="F13" s="10">
        <f t="shared" si="1"/>
        <v>429366.74400000006</v>
      </c>
      <c r="G13" s="10">
        <v>6508.04</v>
      </c>
      <c r="H13" s="11">
        <v>0</v>
      </c>
      <c r="I13" s="10">
        <f t="shared" si="2"/>
        <v>6508.04</v>
      </c>
      <c r="J13" s="12">
        <f t="shared" si="8"/>
        <v>0.2</v>
      </c>
      <c r="K13" s="13">
        <f t="shared" si="3"/>
        <v>0.003031459744353186</v>
      </c>
      <c r="L13" s="14">
        <f t="shared" si="4"/>
        <v>-422858.7040000001</v>
      </c>
      <c r="M13" s="10">
        <f t="shared" si="5"/>
        <v>6854.3270600000005</v>
      </c>
      <c r="N13" s="15">
        <f t="shared" si="6"/>
        <v>346.28706000000057</v>
      </c>
      <c r="Q13" s="20">
        <v>21286730</v>
      </c>
      <c r="R13" s="17">
        <v>0.322</v>
      </c>
      <c r="S13" s="18">
        <f t="shared" si="7"/>
        <v>0.0031927610397325043</v>
      </c>
      <c r="T13" s="9"/>
    </row>
    <row r="14" spans="1:20" ht="12.75">
      <c r="A14" s="8" t="s">
        <v>23</v>
      </c>
      <c r="B14" s="9" t="s">
        <v>29</v>
      </c>
      <c r="C14" s="10">
        <v>237818837.17000002</v>
      </c>
      <c r="D14" s="10">
        <f t="shared" si="0"/>
        <v>47563767.43400001</v>
      </c>
      <c r="E14" s="10">
        <v>2551560.32</v>
      </c>
      <c r="F14" s="10">
        <f t="shared" si="1"/>
        <v>50115327.75400001</v>
      </c>
      <c r="G14" s="10">
        <v>22339028</v>
      </c>
      <c r="H14" s="11">
        <v>2866379.997091148</v>
      </c>
      <c r="I14" s="10">
        <f t="shared" si="2"/>
        <v>25205407.997091148</v>
      </c>
      <c r="J14" s="12">
        <f t="shared" si="8"/>
        <v>0.1986762206020455</v>
      </c>
      <c r="K14" s="13">
        <f t="shared" si="3"/>
        <v>0.10598575073796013</v>
      </c>
      <c r="L14" s="14">
        <f t="shared" si="4"/>
        <v>-24909919.75690886</v>
      </c>
      <c r="M14" s="10">
        <f t="shared" si="5"/>
        <v>22337413.84768</v>
      </c>
      <c r="N14" s="15">
        <f t="shared" si="6"/>
        <v>-1614.1523200012743</v>
      </c>
      <c r="Q14" s="20">
        <v>1875202640</v>
      </c>
      <c r="R14" s="17">
        <v>11.912</v>
      </c>
      <c r="S14" s="18">
        <f t="shared" si="7"/>
        <v>0.09392617554391854</v>
      </c>
      <c r="T14" s="9"/>
    </row>
    <row r="15" spans="1:20" ht="12.75">
      <c r="A15" s="21" t="s">
        <v>30</v>
      </c>
      <c r="B15" s="5" t="s">
        <v>31</v>
      </c>
      <c r="C15" s="10">
        <v>758840.01</v>
      </c>
      <c r="D15" s="10">
        <f t="shared" si="0"/>
        <v>200000</v>
      </c>
      <c r="E15" s="10">
        <v>0</v>
      </c>
      <c r="F15" s="10">
        <f t="shared" si="1"/>
        <v>200000</v>
      </c>
      <c r="G15" s="10">
        <v>154645.62</v>
      </c>
      <c r="H15" s="10">
        <v>23652.50314640105</v>
      </c>
      <c r="I15" s="10">
        <f t="shared" si="2"/>
        <v>178298.12314640105</v>
      </c>
      <c r="J15" s="12">
        <f t="shared" si="8"/>
        <v>0.2323908788805152</v>
      </c>
      <c r="K15" s="13">
        <f t="shared" si="3"/>
        <v>0.23496141584100322</v>
      </c>
      <c r="L15" s="14">
        <f t="shared" si="4"/>
        <v>-21701.87685359895</v>
      </c>
      <c r="M15" s="10">
        <f t="shared" si="5"/>
        <v>154643.11091999998</v>
      </c>
      <c r="N15" s="15">
        <f t="shared" si="6"/>
        <v>-2.5090800000180025</v>
      </c>
      <c r="Q15" s="22">
        <v>10657692</v>
      </c>
      <c r="R15" s="17">
        <v>14.51</v>
      </c>
      <c r="S15" s="18">
        <f t="shared" si="7"/>
        <v>0.20378882094000286</v>
      </c>
      <c r="T15" s="9"/>
    </row>
    <row r="16" spans="1:20" ht="12.75">
      <c r="A16" s="8" t="s">
        <v>32</v>
      </c>
      <c r="B16" t="s">
        <v>33</v>
      </c>
      <c r="C16" s="23">
        <v>2378857.28</v>
      </c>
      <c r="D16" s="10">
        <f t="shared" si="0"/>
        <v>475771.456</v>
      </c>
      <c r="E16" s="10">
        <v>0</v>
      </c>
      <c r="F16" s="10">
        <f t="shared" si="1"/>
        <v>475771.456</v>
      </c>
      <c r="G16" s="10">
        <v>125782.95</v>
      </c>
      <c r="H16" s="10">
        <v>0</v>
      </c>
      <c r="I16" s="10">
        <f t="shared" si="2"/>
        <v>125782.95</v>
      </c>
      <c r="J16" s="12">
        <f t="shared" si="8"/>
        <v>0.2</v>
      </c>
      <c r="K16" s="13">
        <f t="shared" si="3"/>
        <v>0.052875366276702404</v>
      </c>
      <c r="L16" s="14">
        <f t="shared" si="4"/>
        <v>-349988.506</v>
      </c>
      <c r="M16" s="10">
        <f t="shared" si="5"/>
        <v>125784.538875</v>
      </c>
      <c r="N16" s="15">
        <f t="shared" si="6"/>
        <v>1.5888750000012806</v>
      </c>
      <c r="Q16" s="22">
        <v>15174875</v>
      </c>
      <c r="R16" s="17">
        <v>8.289</v>
      </c>
      <c r="S16" s="18">
        <f t="shared" si="7"/>
        <v>0.05287603419192933</v>
      </c>
      <c r="T16" s="9"/>
    </row>
    <row r="17" spans="1:20" ht="12.75">
      <c r="A17" s="8" t="s">
        <v>34</v>
      </c>
      <c r="B17" s="9" t="s">
        <v>35</v>
      </c>
      <c r="C17" s="23">
        <v>161970782.39000002</v>
      </c>
      <c r="D17" s="10">
        <f t="shared" si="0"/>
        <v>32394156.478000004</v>
      </c>
      <c r="E17" s="10">
        <v>3107770.19</v>
      </c>
      <c r="F17" s="10">
        <f t="shared" si="1"/>
        <v>35501926.668000005</v>
      </c>
      <c r="G17" s="10">
        <v>16500000</v>
      </c>
      <c r="H17" s="10">
        <v>2040008.0484417165</v>
      </c>
      <c r="I17" s="10">
        <f t="shared" si="2"/>
        <v>18540008.048441716</v>
      </c>
      <c r="K17" s="13">
        <f t="shared" si="3"/>
        <v>0.11446513855690534</v>
      </c>
      <c r="L17" s="14">
        <f t="shared" si="4"/>
        <v>-16961918.61955829</v>
      </c>
      <c r="M17" s="10">
        <f t="shared" si="5"/>
        <v>16499225.502600001</v>
      </c>
      <c r="N17" s="15">
        <f t="shared" si="6"/>
        <v>-774.4973999988288</v>
      </c>
      <c r="Q17" s="16">
        <v>2253992555</v>
      </c>
      <c r="R17" s="17">
        <v>7.32</v>
      </c>
      <c r="S17" s="18">
        <f t="shared" si="7"/>
        <v>0.10186544300855742</v>
      </c>
      <c r="T17" s="9"/>
    </row>
    <row r="18" spans="1:20" ht="12.75">
      <c r="A18" s="8" t="s">
        <v>34</v>
      </c>
      <c r="B18" s="9" t="s">
        <v>36</v>
      </c>
      <c r="C18" s="23">
        <v>187779095.87</v>
      </c>
      <c r="D18" s="10">
        <f t="shared" si="0"/>
        <v>37555819.174</v>
      </c>
      <c r="E18" s="10">
        <v>5484100.719999999</v>
      </c>
      <c r="F18" s="10">
        <f t="shared" si="1"/>
        <v>43039919.894</v>
      </c>
      <c r="G18" s="10">
        <v>32662468</v>
      </c>
      <c r="H18" s="10">
        <v>3329741.8720081868</v>
      </c>
      <c r="I18" s="10">
        <f t="shared" si="2"/>
        <v>35992209.87200819</v>
      </c>
      <c r="J18" s="12">
        <f aca="true" t="shared" si="9" ref="J18:J29">(D18+E18-H18)/C18</f>
        <v>0.21147283640924164</v>
      </c>
      <c r="K18" s="13">
        <f t="shared" si="3"/>
        <v>0.1916731450071828</v>
      </c>
      <c r="L18" s="14">
        <f t="shared" si="4"/>
        <v>-7047710.021991812</v>
      </c>
      <c r="M18" s="10">
        <f t="shared" si="5"/>
        <v>32663576.434510004</v>
      </c>
      <c r="N18" s="15">
        <f t="shared" si="6"/>
        <v>1108.4345100037754</v>
      </c>
      <c r="Q18" s="20">
        <v>4681607630</v>
      </c>
      <c r="R18" s="17">
        <v>6.977</v>
      </c>
      <c r="S18" s="18">
        <f t="shared" si="7"/>
        <v>0.17394681917694976</v>
      </c>
      <c r="T18" s="9"/>
    </row>
    <row r="19" spans="1:19" s="5" customFormat="1" ht="12.75">
      <c r="A19" s="21" t="s">
        <v>37</v>
      </c>
      <c r="B19" s="24" t="s">
        <v>38</v>
      </c>
      <c r="C19" s="25">
        <v>6652534.97</v>
      </c>
      <c r="D19" s="25">
        <f t="shared" si="0"/>
        <v>1330506.994</v>
      </c>
      <c r="E19" s="25">
        <v>179452.74</v>
      </c>
      <c r="F19" s="25">
        <f t="shared" si="1"/>
        <v>1509959.734</v>
      </c>
      <c r="G19" s="25">
        <v>1097736</v>
      </c>
      <c r="H19" s="25">
        <v>264698.6493349569</v>
      </c>
      <c r="I19" s="10">
        <f t="shared" si="2"/>
        <v>1362434.649334957</v>
      </c>
      <c r="J19" s="26">
        <f t="shared" si="9"/>
        <v>0.1871859509616442</v>
      </c>
      <c r="K19" s="13">
        <f t="shared" si="3"/>
        <v>0.2047993216839801</v>
      </c>
      <c r="L19" s="14">
        <f t="shared" si="4"/>
        <v>-147525.08466504305</v>
      </c>
      <c r="M19" s="25">
        <f t="shared" si="5"/>
        <v>1097736.5418600002</v>
      </c>
      <c r="N19" s="14">
        <f t="shared" si="6"/>
        <v>0.541860000230372</v>
      </c>
      <c r="Q19" s="27">
        <v>167900970</v>
      </c>
      <c r="R19" s="28">
        <v>6.538</v>
      </c>
      <c r="S19" s="29">
        <f t="shared" si="7"/>
        <v>0.16501026252553472</v>
      </c>
    </row>
    <row r="20" spans="1:20" ht="12.75">
      <c r="A20" s="8" t="s">
        <v>37</v>
      </c>
      <c r="B20" s="9" t="s">
        <v>39</v>
      </c>
      <c r="C20" s="10">
        <v>7513063.32</v>
      </c>
      <c r="D20" s="10">
        <f t="shared" si="0"/>
        <v>1502612.664</v>
      </c>
      <c r="E20" s="10">
        <v>173421.01</v>
      </c>
      <c r="F20" s="10">
        <f t="shared" si="1"/>
        <v>1676033.674</v>
      </c>
      <c r="G20" s="10">
        <v>1504635</v>
      </c>
      <c r="H20" s="10">
        <v>188996.66710920766</v>
      </c>
      <c r="I20" s="10">
        <f t="shared" si="2"/>
        <v>1693631.6671092077</v>
      </c>
      <c r="J20" s="12">
        <f t="shared" si="9"/>
        <v>0.19792685667006896</v>
      </c>
      <c r="K20" s="13">
        <f t="shared" si="3"/>
        <v>0.22542491590623354</v>
      </c>
      <c r="L20" s="14">
        <f t="shared" si="4"/>
        <v>17597.9931092076</v>
      </c>
      <c r="M20" s="10">
        <f t="shared" si="5"/>
        <v>1504657.7225679997</v>
      </c>
      <c r="N20" s="15">
        <f t="shared" si="6"/>
        <v>22.722567999735475</v>
      </c>
      <c r="Q20" s="20">
        <v>174311599</v>
      </c>
      <c r="R20" s="17">
        <v>8.632</v>
      </c>
      <c r="S20" s="18">
        <f t="shared" si="7"/>
        <v>0.20027220036367266</v>
      </c>
      <c r="T20" s="9"/>
    </row>
    <row r="21" spans="1:20" ht="12.75">
      <c r="A21" s="30" t="s">
        <v>40</v>
      </c>
      <c r="B21" s="31" t="s">
        <v>41</v>
      </c>
      <c r="C21" s="10">
        <v>1270678.55</v>
      </c>
      <c r="D21" s="10">
        <f t="shared" si="0"/>
        <v>254135.71000000002</v>
      </c>
      <c r="E21" s="10">
        <v>0</v>
      </c>
      <c r="F21" s="10">
        <f t="shared" si="1"/>
        <v>254135.71000000002</v>
      </c>
      <c r="G21" s="10">
        <v>273409.77</v>
      </c>
      <c r="H21" s="10">
        <v>21247.638832857367</v>
      </c>
      <c r="I21" s="10">
        <f t="shared" si="2"/>
        <v>294657.4088328574</v>
      </c>
      <c r="J21" s="12">
        <f t="shared" si="9"/>
        <v>0.18327850986950447</v>
      </c>
      <c r="K21" s="13">
        <f t="shared" si="3"/>
        <v>0.23188981102487122</v>
      </c>
      <c r="L21" s="14">
        <f t="shared" si="4"/>
        <v>40521.698832857364</v>
      </c>
      <c r="M21" s="10">
        <f t="shared" si="5"/>
        <v>273406.70312</v>
      </c>
      <c r="N21" s="15">
        <f t="shared" si="6"/>
        <v>-3.0668799999984913</v>
      </c>
      <c r="Q21" s="20">
        <v>55022480</v>
      </c>
      <c r="R21" s="17">
        <v>4.969</v>
      </c>
      <c r="S21" s="18">
        <f t="shared" si="7"/>
        <v>0.21516590731778704</v>
      </c>
      <c r="T21" s="9" t="s">
        <v>42</v>
      </c>
    </row>
    <row r="22" spans="1:20" ht="12.75">
      <c r="A22" s="8" t="s">
        <v>40</v>
      </c>
      <c r="B22" s="9" t="s">
        <v>43</v>
      </c>
      <c r="C22" s="10">
        <v>2245528.62</v>
      </c>
      <c r="D22" s="10">
        <f t="shared" si="0"/>
        <v>449105.72400000005</v>
      </c>
      <c r="E22" s="10">
        <v>0</v>
      </c>
      <c r="F22" s="10">
        <f t="shared" si="1"/>
        <v>449105.72400000005</v>
      </c>
      <c r="G22" s="10">
        <v>217915</v>
      </c>
      <c r="H22" s="10">
        <v>140374.00785915216</v>
      </c>
      <c r="I22" s="10">
        <f t="shared" si="2"/>
        <v>358289.00785915216</v>
      </c>
      <c r="J22" s="12">
        <f t="shared" si="9"/>
        <v>0.1374873218676001</v>
      </c>
      <c r="K22" s="13">
        <f t="shared" si="3"/>
        <v>0.1595566427735631</v>
      </c>
      <c r="L22" s="14">
        <f t="shared" si="4"/>
        <v>-90816.71614084789</v>
      </c>
      <c r="M22" s="10">
        <f t="shared" si="5"/>
        <v>217888.96342000001</v>
      </c>
      <c r="N22" s="15">
        <f t="shared" si="6"/>
        <v>-26.036579999985406</v>
      </c>
      <c r="Q22" s="20">
        <v>93998690</v>
      </c>
      <c r="R22" s="17">
        <v>2.318</v>
      </c>
      <c r="S22" s="18">
        <f t="shared" si="7"/>
        <v>0.09703236978560532</v>
      </c>
      <c r="T22" s="9"/>
    </row>
    <row r="23" spans="1:20" ht="12.75">
      <c r="A23" s="8" t="s">
        <v>44</v>
      </c>
      <c r="B23" s="9" t="s">
        <v>45</v>
      </c>
      <c r="C23" s="10">
        <v>6958812.329999999</v>
      </c>
      <c r="D23" s="10">
        <f t="shared" si="0"/>
        <v>1391762.466</v>
      </c>
      <c r="E23" s="10">
        <v>585726.86</v>
      </c>
      <c r="F23" s="10">
        <f t="shared" si="1"/>
        <v>1977489.326</v>
      </c>
      <c r="G23" s="10">
        <v>1064046</v>
      </c>
      <c r="H23" s="10">
        <v>203418.96181906486</v>
      </c>
      <c r="I23" s="10">
        <f t="shared" si="2"/>
        <v>1267464.9618190648</v>
      </c>
      <c r="J23" s="12">
        <f t="shared" si="9"/>
        <v>0.2549386705735367</v>
      </c>
      <c r="K23" s="13">
        <f t="shared" si="3"/>
        <v>0.18213811520033693</v>
      </c>
      <c r="L23" s="14">
        <f t="shared" si="4"/>
        <v>-710024.3641809351</v>
      </c>
      <c r="M23" s="10">
        <f t="shared" si="5"/>
        <v>1063881.28964</v>
      </c>
      <c r="N23" s="15">
        <f t="shared" si="6"/>
        <v>-164.71035999991</v>
      </c>
      <c r="Q23" s="20">
        <v>435303310</v>
      </c>
      <c r="R23" s="17">
        <v>2.444</v>
      </c>
      <c r="S23" s="18">
        <f t="shared" si="7"/>
        <v>0.15288259536092422</v>
      </c>
      <c r="T23" s="9"/>
    </row>
    <row r="24" spans="1:20" ht="12.75">
      <c r="A24" s="8" t="s">
        <v>46</v>
      </c>
      <c r="B24" t="s">
        <v>47</v>
      </c>
      <c r="C24" s="10">
        <v>7806030.61</v>
      </c>
      <c r="D24" s="10">
        <f t="shared" si="0"/>
        <v>1561206.1220000002</v>
      </c>
      <c r="E24" s="10">
        <v>0</v>
      </c>
      <c r="F24" s="10">
        <f t="shared" si="1"/>
        <v>1561206.1220000002</v>
      </c>
      <c r="G24" s="10">
        <v>189856.48</v>
      </c>
      <c r="H24" s="10">
        <v>20094.385705027307</v>
      </c>
      <c r="I24" s="10">
        <f t="shared" si="2"/>
        <v>209950.8657050273</v>
      </c>
      <c r="J24" s="12">
        <f t="shared" si="9"/>
        <v>0.19742578697048857</v>
      </c>
      <c r="K24" s="13">
        <f t="shared" si="3"/>
        <v>0.02689598288739317</v>
      </c>
      <c r="L24" s="14">
        <f t="shared" si="4"/>
        <v>-1351255.256294973</v>
      </c>
      <c r="M24" s="10">
        <f t="shared" si="5"/>
        <v>189857.02072499998</v>
      </c>
      <c r="N24" s="15">
        <f t="shared" si="6"/>
        <v>0.5407249999698251</v>
      </c>
      <c r="Q24" s="20">
        <v>21036789</v>
      </c>
      <c r="R24" s="17">
        <v>9.025</v>
      </c>
      <c r="S24" s="18">
        <f t="shared" si="7"/>
        <v>0.024321839128043077</v>
      </c>
      <c r="T24" s="9"/>
    </row>
    <row r="25" spans="1:20" s="5" customFormat="1" ht="12.75">
      <c r="A25" s="21" t="s">
        <v>48</v>
      </c>
      <c r="B25" s="24" t="s">
        <v>49</v>
      </c>
      <c r="C25" s="25">
        <v>508033859.17999995</v>
      </c>
      <c r="D25" s="25">
        <f t="shared" si="0"/>
        <v>101606771.836</v>
      </c>
      <c r="E25" s="25">
        <v>13961260.089999974</v>
      </c>
      <c r="F25" s="25">
        <f t="shared" si="1"/>
        <v>115568031.92599997</v>
      </c>
      <c r="G25" s="25">
        <v>76124918.8</v>
      </c>
      <c r="H25" s="25">
        <v>9905246.400492221</v>
      </c>
      <c r="I25" s="10">
        <f t="shared" si="2"/>
        <v>86030165.20049222</v>
      </c>
      <c r="J25" s="26">
        <f t="shared" si="9"/>
        <v>0.20798374678422898</v>
      </c>
      <c r="K25" s="13">
        <f t="shared" si="3"/>
        <v>0.16933943209877894</v>
      </c>
      <c r="L25" s="14">
        <f t="shared" si="4"/>
        <v>-29537866.72550775</v>
      </c>
      <c r="M25" s="25">
        <f t="shared" si="5"/>
        <v>76120926.450741</v>
      </c>
      <c r="N25" s="14">
        <f t="shared" si="6"/>
        <v>-3992.349259003997</v>
      </c>
      <c r="Q25" s="22">
        <v>10186126917</v>
      </c>
      <c r="R25" s="28">
        <v>7.473</v>
      </c>
      <c r="S25" s="29">
        <f t="shared" si="7"/>
        <v>0.14983435665804867</v>
      </c>
      <c r="T25" s="24"/>
    </row>
    <row r="26" spans="1:20" ht="12.75">
      <c r="A26" s="8" t="s">
        <v>50</v>
      </c>
      <c r="B26" s="9" t="s">
        <v>51</v>
      </c>
      <c r="C26" s="10">
        <v>367901851.35999995</v>
      </c>
      <c r="D26" s="10">
        <f t="shared" si="0"/>
        <v>73580370.272</v>
      </c>
      <c r="E26" s="10">
        <v>4936260.97</v>
      </c>
      <c r="F26" s="10">
        <f t="shared" si="1"/>
        <v>78516631.242</v>
      </c>
      <c r="G26" s="10">
        <v>33713000</v>
      </c>
      <c r="H26" s="10">
        <v>8718710.729575485</v>
      </c>
      <c r="I26" s="10">
        <f t="shared" si="2"/>
        <v>42431710.729575485</v>
      </c>
      <c r="J26" s="12">
        <f t="shared" si="9"/>
        <v>0.18971886184972125</v>
      </c>
      <c r="K26" s="13">
        <f t="shared" si="3"/>
        <v>0.11533432238169178</v>
      </c>
      <c r="L26" s="14">
        <f t="shared" si="4"/>
        <v>-36084920.51242451</v>
      </c>
      <c r="M26" s="10">
        <f t="shared" si="5"/>
        <v>33712168.92652</v>
      </c>
      <c r="N26" s="15">
        <f t="shared" si="6"/>
        <v>-831.0734800025821</v>
      </c>
      <c r="Q26" s="20">
        <v>4712352380</v>
      </c>
      <c r="R26" s="17">
        <v>7.154</v>
      </c>
      <c r="S26" s="18">
        <f t="shared" si="7"/>
        <v>0.0916335941281576</v>
      </c>
      <c r="T26" s="9"/>
    </row>
    <row r="27" spans="1:20" ht="12.75">
      <c r="A27" s="8" t="s">
        <v>52</v>
      </c>
      <c r="B27" s="9" t="s">
        <v>53</v>
      </c>
      <c r="C27" s="10">
        <v>42145130.620000005</v>
      </c>
      <c r="D27" s="10">
        <f t="shared" si="0"/>
        <v>8429026.124000002</v>
      </c>
      <c r="E27" s="10">
        <v>3140096.46</v>
      </c>
      <c r="F27" s="10">
        <f t="shared" si="1"/>
        <v>11569122.584000003</v>
      </c>
      <c r="G27" s="10">
        <v>8061630.9</v>
      </c>
      <c r="H27" s="10">
        <v>1080040.757579173</v>
      </c>
      <c r="I27" s="10">
        <f t="shared" si="2"/>
        <v>9141671.657579172</v>
      </c>
      <c r="J27" s="12">
        <f t="shared" si="9"/>
        <v>0.24888004075714565</v>
      </c>
      <c r="K27" s="13">
        <f t="shared" si="3"/>
        <v>0.21690932079448783</v>
      </c>
      <c r="L27" s="14">
        <f t="shared" si="4"/>
        <v>-2427450.92642083</v>
      </c>
      <c r="M27" s="10">
        <f t="shared" si="5"/>
        <v>8061766.18764</v>
      </c>
      <c r="N27" s="15">
        <f t="shared" si="6"/>
        <v>135.28763999976218</v>
      </c>
      <c r="Q27" s="20">
        <v>2933684930</v>
      </c>
      <c r="R27" s="17">
        <v>2.748</v>
      </c>
      <c r="S27" s="18">
        <f t="shared" si="7"/>
        <v>0.19128582754502801</v>
      </c>
      <c r="T27" s="9"/>
    </row>
    <row r="28" spans="1:20" ht="12.75">
      <c r="A28" s="8" t="s">
        <v>54</v>
      </c>
      <c r="B28" s="9" t="s">
        <v>55</v>
      </c>
      <c r="C28" s="10">
        <v>72865273.22</v>
      </c>
      <c r="D28" s="10">
        <f t="shared" si="0"/>
        <v>14573054.644000001</v>
      </c>
      <c r="E28" s="10">
        <v>5661380.25</v>
      </c>
      <c r="F28" s="10">
        <f t="shared" si="1"/>
        <v>20234434.894</v>
      </c>
      <c r="G28" s="10">
        <v>5750000</v>
      </c>
      <c r="H28" s="10">
        <v>1550821.6051211357</v>
      </c>
      <c r="I28" s="10">
        <f t="shared" si="2"/>
        <v>7300821.605121136</v>
      </c>
      <c r="J28" s="12">
        <f t="shared" si="9"/>
        <v>0.25641313705731916</v>
      </c>
      <c r="K28" s="13">
        <f t="shared" si="3"/>
        <v>0.10019617415113476</v>
      </c>
      <c r="L28" s="14">
        <f t="shared" si="4"/>
        <v>-12933613.288878866</v>
      </c>
      <c r="M28" s="10">
        <f t="shared" si="5"/>
        <v>5749645.751700001</v>
      </c>
      <c r="N28" s="15">
        <f t="shared" si="6"/>
        <v>-354.24829999916255</v>
      </c>
      <c r="Q28" s="20">
        <v>581359530</v>
      </c>
      <c r="R28" s="17">
        <v>9.89</v>
      </c>
      <c r="S28" s="18">
        <f t="shared" si="7"/>
        <v>0.07890790080948798</v>
      </c>
      <c r="T28" s="9"/>
    </row>
    <row r="29" spans="1:20" ht="12.75">
      <c r="A29" s="8" t="s">
        <v>54</v>
      </c>
      <c r="B29" s="9" t="s">
        <v>56</v>
      </c>
      <c r="C29" s="10">
        <v>52472910.25</v>
      </c>
      <c r="D29" s="10">
        <f t="shared" si="0"/>
        <v>10494582.05</v>
      </c>
      <c r="E29" s="10">
        <v>4239435.37</v>
      </c>
      <c r="F29" s="10">
        <f t="shared" si="1"/>
        <v>14734017.420000002</v>
      </c>
      <c r="G29" s="10">
        <v>3950000</v>
      </c>
      <c r="H29" s="10">
        <v>779531.4364818183</v>
      </c>
      <c r="I29" s="10">
        <f t="shared" si="2"/>
        <v>4729531.436481819</v>
      </c>
      <c r="J29" s="12">
        <f t="shared" si="9"/>
        <v>0.265936955221922</v>
      </c>
      <c r="K29" s="13">
        <f t="shared" si="3"/>
        <v>0.09013282118237036</v>
      </c>
      <c r="L29" s="14">
        <f t="shared" si="4"/>
        <v>-10004485.983518183</v>
      </c>
      <c r="M29" s="10">
        <f t="shared" si="5"/>
        <v>3949887.84564</v>
      </c>
      <c r="N29" s="15">
        <f t="shared" si="6"/>
        <v>-112.15436000004411</v>
      </c>
      <c r="Q29" s="20">
        <v>310965820</v>
      </c>
      <c r="R29" s="17">
        <v>12.702</v>
      </c>
      <c r="S29" s="18">
        <f t="shared" si="7"/>
        <v>0.075274800403128</v>
      </c>
      <c r="T29" s="9"/>
    </row>
    <row r="30" spans="1:20" ht="12.75">
      <c r="A30" s="8" t="s">
        <v>54</v>
      </c>
      <c r="B30" s="9" t="s">
        <v>57</v>
      </c>
      <c r="C30" s="10">
        <v>42410779.6</v>
      </c>
      <c r="D30" s="10">
        <f t="shared" si="0"/>
        <v>8482155.92</v>
      </c>
      <c r="E30" s="10">
        <v>2450915.07</v>
      </c>
      <c r="F30" s="10">
        <f t="shared" si="1"/>
        <v>10933070.99</v>
      </c>
      <c r="G30" s="23">
        <v>700000</v>
      </c>
      <c r="H30" s="10">
        <v>0</v>
      </c>
      <c r="I30" s="10">
        <f t="shared" si="2"/>
        <v>700000</v>
      </c>
      <c r="K30" s="13">
        <f t="shared" si="3"/>
        <v>0.01650523773913366</v>
      </c>
      <c r="L30" s="14">
        <f t="shared" si="4"/>
        <v>-10233070.99</v>
      </c>
      <c r="M30" s="10">
        <f t="shared" si="5"/>
        <v>699999.57412</v>
      </c>
      <c r="N30" s="15">
        <f t="shared" si="6"/>
        <v>-0.42587999999523163</v>
      </c>
      <c r="Q30" s="20">
        <v>153879880</v>
      </c>
      <c r="R30" s="17">
        <v>4.549</v>
      </c>
      <c r="S30" s="18">
        <f t="shared" si="7"/>
        <v>0.01650522769734702</v>
      </c>
      <c r="T30" s="9"/>
    </row>
    <row r="31" spans="1:20" s="5" customFormat="1" ht="12.75">
      <c r="A31" s="21" t="s">
        <v>54</v>
      </c>
      <c r="B31" s="24" t="s">
        <v>58</v>
      </c>
      <c r="C31" s="25">
        <v>205293365.91</v>
      </c>
      <c r="D31" s="25">
        <f t="shared" si="0"/>
        <v>41058673.182000004</v>
      </c>
      <c r="E31" s="25">
        <v>13979440.599999994</v>
      </c>
      <c r="F31" s="25">
        <f t="shared" si="1"/>
        <v>55038113.782</v>
      </c>
      <c r="G31" s="25">
        <v>30398822</v>
      </c>
      <c r="H31" s="25">
        <v>5852738.7962309</v>
      </c>
      <c r="I31" s="10">
        <f t="shared" si="2"/>
        <v>36251560.7962309</v>
      </c>
      <c r="J31" s="26">
        <f>(D31+E31-H31)/C31</f>
        <v>0.23958579843896088</v>
      </c>
      <c r="K31" s="13">
        <f t="shared" si="3"/>
        <v>0.17658418057271014</v>
      </c>
      <c r="L31" s="14">
        <f t="shared" si="4"/>
        <v>-18786552.9857691</v>
      </c>
      <c r="M31" s="25">
        <f t="shared" si="5"/>
        <v>26997407.635139998</v>
      </c>
      <c r="N31" s="14">
        <f t="shared" si="6"/>
        <v>-3401414.364860002</v>
      </c>
      <c r="Q31" s="27">
        <v>2464841380</v>
      </c>
      <c r="R31" s="28">
        <v>10.953</v>
      </c>
      <c r="S31" s="29">
        <f t="shared" si="7"/>
        <v>0.1315064786213091</v>
      </c>
      <c r="T31" s="24"/>
    </row>
    <row r="32" spans="1:20" ht="12.75">
      <c r="A32" s="8" t="s">
        <v>54</v>
      </c>
      <c r="B32" s="9" t="s">
        <v>59</v>
      </c>
      <c r="C32" s="10">
        <v>29564390.8</v>
      </c>
      <c r="D32" s="10">
        <f t="shared" si="0"/>
        <v>5912878.16</v>
      </c>
      <c r="E32" s="10">
        <v>2610812.97</v>
      </c>
      <c r="F32" s="10">
        <f t="shared" si="1"/>
        <v>8523691.13</v>
      </c>
      <c r="G32" s="10">
        <v>3100000</v>
      </c>
      <c r="H32" s="10">
        <v>799517.1474743523</v>
      </c>
      <c r="I32" s="10">
        <f t="shared" si="2"/>
        <v>3899517.1474743523</v>
      </c>
      <c r="J32" s="12">
        <f>(D32+E32-H32)/C31</f>
        <v>0.037625054021043734</v>
      </c>
      <c r="K32" s="13">
        <f t="shared" si="3"/>
        <v>0.13189912059592826</v>
      </c>
      <c r="L32" s="14">
        <f t="shared" si="4"/>
        <v>-4624173.982525649</v>
      </c>
      <c r="M32" s="10">
        <f t="shared" si="5"/>
        <v>3099857.94192</v>
      </c>
      <c r="N32" s="15">
        <f t="shared" si="6"/>
        <v>-142.05807999987155</v>
      </c>
      <c r="Q32" s="20">
        <v>369206520</v>
      </c>
      <c r="R32" s="17">
        <v>8.396</v>
      </c>
      <c r="S32" s="18">
        <f t="shared" si="7"/>
        <v>0.10485106772164574</v>
      </c>
      <c r="T32" s="9"/>
    </row>
    <row r="33" spans="1:20" ht="12.75">
      <c r="A33" s="8" t="s">
        <v>54</v>
      </c>
      <c r="B33" s="9" t="s">
        <v>60</v>
      </c>
      <c r="C33" s="10">
        <v>9190049.23</v>
      </c>
      <c r="D33" s="10">
        <f t="shared" si="0"/>
        <v>1838009.8460000001</v>
      </c>
      <c r="E33" s="10">
        <v>691421.59</v>
      </c>
      <c r="F33" s="10">
        <f t="shared" si="1"/>
        <v>2529431.436</v>
      </c>
      <c r="G33" s="10">
        <v>1900000</v>
      </c>
      <c r="H33" s="10">
        <v>317156.5888617261</v>
      </c>
      <c r="I33" s="10">
        <f t="shared" si="2"/>
        <v>2217156.588861726</v>
      </c>
      <c r="J33" s="12">
        <f>(D33+E33-H33)/C32</f>
        <v>0.07482903544686853</v>
      </c>
      <c r="K33" s="13">
        <f t="shared" si="3"/>
        <v>0.2412562254426276</v>
      </c>
      <c r="L33" s="14">
        <f t="shared" si="4"/>
        <v>-312274.847138274</v>
      </c>
      <c r="M33" s="10">
        <f t="shared" si="5"/>
        <v>1900019.74855</v>
      </c>
      <c r="N33" s="15">
        <f t="shared" si="6"/>
        <v>19.748549999902025</v>
      </c>
      <c r="Q33" s="20">
        <v>108977330</v>
      </c>
      <c r="R33" s="17">
        <v>17.435</v>
      </c>
      <c r="S33" s="18">
        <f t="shared" si="7"/>
        <v>0.206747504936924</v>
      </c>
      <c r="T33" s="9"/>
    </row>
    <row r="34" spans="1:20" s="5" customFormat="1" ht="12.75">
      <c r="A34" s="21" t="s">
        <v>54</v>
      </c>
      <c r="B34" s="24" t="s">
        <v>61</v>
      </c>
      <c r="C34" s="25">
        <v>136490259.29</v>
      </c>
      <c r="D34" s="25">
        <f t="shared" si="0"/>
        <v>27298051.858</v>
      </c>
      <c r="E34" s="25">
        <v>12423538.810000002</v>
      </c>
      <c r="F34" s="25">
        <f t="shared" si="1"/>
        <v>39721590.668</v>
      </c>
      <c r="G34" s="25">
        <v>26750862</v>
      </c>
      <c r="H34" s="25">
        <v>4809212.042104423</v>
      </c>
      <c r="I34" s="10">
        <f t="shared" si="2"/>
        <v>31560074.042104423</v>
      </c>
      <c r="J34" s="26">
        <f>(D34+E34-H34)/C33</f>
        <v>3.7989327099497565</v>
      </c>
      <c r="K34" s="13">
        <f t="shared" si="3"/>
        <v>0.23122583403588481</v>
      </c>
      <c r="L34" s="14">
        <f t="shared" si="4"/>
        <v>-8161516.625895575</v>
      </c>
      <c r="M34" s="25">
        <f t="shared" si="5"/>
        <v>15347134.822249997</v>
      </c>
      <c r="N34" s="14">
        <f t="shared" si="6"/>
        <v>-11403727.177750003</v>
      </c>
      <c r="Q34" s="27">
        <v>1315656650</v>
      </c>
      <c r="R34" s="28">
        <v>11.665</v>
      </c>
      <c r="S34" s="29">
        <f t="shared" si="7"/>
        <v>0.11244124600600279</v>
      </c>
      <c r="T34" s="24"/>
    </row>
    <row r="35" spans="1:20" ht="12.75">
      <c r="A35" s="8" t="s">
        <v>54</v>
      </c>
      <c r="B35" s="9" t="s">
        <v>62</v>
      </c>
      <c r="C35" s="10">
        <v>37014640.87</v>
      </c>
      <c r="D35" s="10">
        <v>85102737.80000001</v>
      </c>
      <c r="E35" s="10">
        <v>2978693.21</v>
      </c>
      <c r="F35" s="10">
        <f aca="true" t="shared" si="10" ref="F35:F66">D35+E35</f>
        <v>88081431.01</v>
      </c>
      <c r="G35" s="10">
        <v>4000000</v>
      </c>
      <c r="H35" s="10">
        <v>1345063.2943260192</v>
      </c>
      <c r="I35" s="10">
        <f aca="true" t="shared" si="11" ref="I35:I66">G35+H35</f>
        <v>5345063.2943260195</v>
      </c>
      <c r="J35" s="12">
        <f>(D35+E35-H35)/C34</f>
        <v>0.6354766132533002</v>
      </c>
      <c r="K35" s="13">
        <f aca="true" t="shared" si="12" ref="K35:K66">I35/C35</f>
        <v>0.1444040295595071</v>
      </c>
      <c r="L35" s="14">
        <f aca="true" t="shared" si="13" ref="L35:L66">I35-F35</f>
        <v>-82736367.71567398</v>
      </c>
      <c r="M35" s="10">
        <f aca="true" t="shared" si="14" ref="M35:M66">(Q35*R35)/1000</f>
        <v>4000218.3147600004</v>
      </c>
      <c r="N35" s="15">
        <f aca="true" t="shared" si="15" ref="N35:N66">M35-G35</f>
        <v>218.31476000044495</v>
      </c>
      <c r="Q35" s="22">
        <v>445806120</v>
      </c>
      <c r="R35" s="17">
        <v>8.973</v>
      </c>
      <c r="S35" s="18">
        <f aca="true" t="shared" si="16" ref="S35:S66">M35/C35</f>
        <v>0.1080712448030838</v>
      </c>
      <c r="T35" s="9"/>
    </row>
    <row r="36" spans="1:20" ht="12.75">
      <c r="A36" s="8" t="s">
        <v>54</v>
      </c>
      <c r="B36" s="9" t="s">
        <v>63</v>
      </c>
      <c r="C36" s="10">
        <v>76738920.72</v>
      </c>
      <c r="D36" s="10">
        <f aca="true" t="shared" si="17" ref="D36:D67">IF((C36*0.2)&lt;200000,200000,(C36*0.2))</f>
        <v>15347784.144000001</v>
      </c>
      <c r="E36" s="10">
        <v>3075849.87</v>
      </c>
      <c r="F36" s="10">
        <f t="shared" si="10"/>
        <v>18423634.014000002</v>
      </c>
      <c r="G36" s="10">
        <v>7500000</v>
      </c>
      <c r="H36" s="10">
        <v>1447276.0296259415</v>
      </c>
      <c r="I36" s="10">
        <f t="shared" si="11"/>
        <v>8947276.029625941</v>
      </c>
      <c r="K36" s="13">
        <f t="shared" si="12"/>
        <v>0.11659371731682522</v>
      </c>
      <c r="L36" s="14">
        <f t="shared" si="13"/>
        <v>-9476357.984374061</v>
      </c>
      <c r="M36" s="10">
        <f t="shared" si="14"/>
        <v>6433944.118</v>
      </c>
      <c r="N36" s="15">
        <f t="shared" si="15"/>
        <v>-1066055.8820000002</v>
      </c>
      <c r="Q36" s="22">
        <v>656524910</v>
      </c>
      <c r="R36" s="17">
        <v>9.8</v>
      </c>
      <c r="S36" s="18">
        <f t="shared" si="16"/>
        <v>0.08384199383616246</v>
      </c>
      <c r="T36" s="9"/>
    </row>
    <row r="37" spans="1:20" ht="12.75">
      <c r="A37" s="8" t="s">
        <v>54</v>
      </c>
      <c r="B37" t="s">
        <v>64</v>
      </c>
      <c r="C37" s="10">
        <v>3079883.79</v>
      </c>
      <c r="D37" s="10">
        <f t="shared" si="17"/>
        <v>615976.758</v>
      </c>
      <c r="E37" s="10">
        <v>73715.73</v>
      </c>
      <c r="F37" s="10">
        <f t="shared" si="10"/>
        <v>689692.488</v>
      </c>
      <c r="G37" s="10">
        <v>40575.48</v>
      </c>
      <c r="H37" s="10">
        <v>29131.696574585636</v>
      </c>
      <c r="I37" s="10">
        <f t="shared" si="11"/>
        <v>69707.17657458564</v>
      </c>
      <c r="J37" s="12">
        <f>(D37+E37-H37)/C35</f>
        <v>0.01784593274173281</v>
      </c>
      <c r="K37" s="13">
        <f t="shared" si="12"/>
        <v>0.02263305414344404</v>
      </c>
      <c r="L37" s="14">
        <f t="shared" si="13"/>
        <v>-619985.3114254144</v>
      </c>
      <c r="M37" s="10">
        <f t="shared" si="14"/>
        <v>40578.136965000005</v>
      </c>
      <c r="N37" s="15">
        <f t="shared" si="15"/>
        <v>2.6569650000019465</v>
      </c>
      <c r="Q37" s="22">
        <v>15637047</v>
      </c>
      <c r="R37" s="17">
        <v>2.595</v>
      </c>
      <c r="S37" s="18">
        <f t="shared" si="16"/>
        <v>0.013175216901609136</v>
      </c>
      <c r="T37" s="9"/>
    </row>
    <row r="38" spans="1:20" ht="12.75">
      <c r="A38" s="8" t="s">
        <v>65</v>
      </c>
      <c r="B38" s="9" t="s">
        <v>66</v>
      </c>
      <c r="C38" s="10">
        <v>11517665.719999999</v>
      </c>
      <c r="D38" s="10">
        <f t="shared" si="17"/>
        <v>2303533.144</v>
      </c>
      <c r="E38" s="10">
        <v>46591.46</v>
      </c>
      <c r="F38" s="10">
        <f t="shared" si="10"/>
        <v>2350124.604</v>
      </c>
      <c r="G38" s="10">
        <v>350000</v>
      </c>
      <c r="H38" s="10">
        <v>371280.1604624318</v>
      </c>
      <c r="I38" s="10">
        <f t="shared" si="11"/>
        <v>721280.1604624318</v>
      </c>
      <c r="J38" s="12">
        <f aca="true" t="shared" si="18" ref="J38:J51">(D38+E38-H38)/C37</f>
        <v>0.642506204280379</v>
      </c>
      <c r="K38" s="13">
        <f t="shared" si="12"/>
        <v>0.06262381440797987</v>
      </c>
      <c r="L38" s="14">
        <f t="shared" si="13"/>
        <v>-1628844.443537568</v>
      </c>
      <c r="M38" s="10">
        <f t="shared" si="14"/>
        <v>350027.17128</v>
      </c>
      <c r="N38" s="15">
        <f t="shared" si="15"/>
        <v>27.171280000009574</v>
      </c>
      <c r="Q38" s="22">
        <v>164796220</v>
      </c>
      <c r="R38" s="17">
        <v>2.124</v>
      </c>
      <c r="S38" s="18">
        <f t="shared" si="16"/>
        <v>0.030390461035189692</v>
      </c>
      <c r="T38" s="9"/>
    </row>
    <row r="39" spans="1:20" ht="12.75">
      <c r="A39" s="8" t="s">
        <v>67</v>
      </c>
      <c r="B39" s="9" t="s">
        <v>68</v>
      </c>
      <c r="C39" s="10">
        <v>37624351.449999996</v>
      </c>
      <c r="D39" s="10">
        <f t="shared" si="17"/>
        <v>7524870.289999999</v>
      </c>
      <c r="E39" s="10">
        <v>831665.81</v>
      </c>
      <c r="F39" s="10">
        <f t="shared" si="10"/>
        <v>8356536.1</v>
      </c>
      <c r="G39" s="10">
        <v>4000000</v>
      </c>
      <c r="H39" s="10">
        <v>924526.0726975414</v>
      </c>
      <c r="I39" s="10">
        <f t="shared" si="11"/>
        <v>4924526.072697542</v>
      </c>
      <c r="J39" s="12">
        <f t="shared" si="18"/>
        <v>0.645270509491958</v>
      </c>
      <c r="K39" s="13">
        <f t="shared" si="12"/>
        <v>0.13088667001321938</v>
      </c>
      <c r="L39" s="14">
        <f t="shared" si="13"/>
        <v>-3432010.027302458</v>
      </c>
      <c r="M39" s="10">
        <f t="shared" si="14"/>
        <v>4000043.86702</v>
      </c>
      <c r="N39" s="15">
        <f t="shared" si="15"/>
        <v>43.86701999977231</v>
      </c>
      <c r="Q39" s="20">
        <v>1068958810</v>
      </c>
      <c r="R39" s="17">
        <v>3.742</v>
      </c>
      <c r="S39" s="18">
        <f t="shared" si="16"/>
        <v>0.106315290838588</v>
      </c>
      <c r="T39" s="9"/>
    </row>
    <row r="40" spans="1:20" ht="12.75">
      <c r="A40" s="8" t="s">
        <v>67</v>
      </c>
      <c r="B40" s="9" t="s">
        <v>69</v>
      </c>
      <c r="C40" s="10">
        <v>30787823.29</v>
      </c>
      <c r="D40" s="10">
        <f t="shared" si="17"/>
        <v>6157564.658</v>
      </c>
      <c r="E40" s="10">
        <v>53981.400000002235</v>
      </c>
      <c r="F40" s="10">
        <f t="shared" si="10"/>
        <v>6211546.058000002</v>
      </c>
      <c r="G40" s="10">
        <v>4300000</v>
      </c>
      <c r="H40" s="10">
        <v>1140883.9483866864</v>
      </c>
      <c r="I40" s="10">
        <f t="shared" si="11"/>
        <v>5440883.948386686</v>
      </c>
      <c r="J40" s="12">
        <f t="shared" si="18"/>
        <v>0.13477075123412705</v>
      </c>
      <c r="K40" s="13">
        <f t="shared" si="12"/>
        <v>0.1767219428647918</v>
      </c>
      <c r="L40" s="14">
        <f t="shared" si="13"/>
        <v>-770662.1096133161</v>
      </c>
      <c r="M40" s="10">
        <f t="shared" si="14"/>
        <v>4300547.129690001</v>
      </c>
      <c r="N40" s="15">
        <f t="shared" si="15"/>
        <v>547.1296900007874</v>
      </c>
      <c r="Q40" s="20">
        <v>1246174190</v>
      </c>
      <c r="R40" s="17">
        <v>3.451</v>
      </c>
      <c r="S40" s="18">
        <f t="shared" si="16"/>
        <v>0.13968337706702488</v>
      </c>
      <c r="T40" s="9"/>
    </row>
    <row r="41" spans="1:20" ht="12.75">
      <c r="A41" s="8" t="s">
        <v>67</v>
      </c>
      <c r="B41" s="9" t="s">
        <v>70</v>
      </c>
      <c r="C41" s="10">
        <v>9380190.229999999</v>
      </c>
      <c r="D41" s="10">
        <f t="shared" si="17"/>
        <v>1876038.0459999999</v>
      </c>
      <c r="E41" s="10">
        <v>0</v>
      </c>
      <c r="F41" s="10">
        <f t="shared" si="10"/>
        <v>1876038.0459999999</v>
      </c>
      <c r="G41" s="10">
        <v>996000</v>
      </c>
      <c r="H41" s="10">
        <v>527189.9068636575</v>
      </c>
      <c r="I41" s="10">
        <f t="shared" si="11"/>
        <v>1523189.9068636575</v>
      </c>
      <c r="J41" s="12">
        <f t="shared" si="18"/>
        <v>0.04381109136658106</v>
      </c>
      <c r="K41" s="13">
        <f t="shared" si="12"/>
        <v>0.16238369047059908</v>
      </c>
      <c r="L41" s="14">
        <f t="shared" si="13"/>
        <v>-352848.13913634233</v>
      </c>
      <c r="M41" s="10">
        <f t="shared" si="14"/>
        <v>996532.0002799999</v>
      </c>
      <c r="N41" s="15">
        <f t="shared" si="15"/>
        <v>532.0002799999202</v>
      </c>
      <c r="Q41" s="20">
        <v>1213802680</v>
      </c>
      <c r="R41" s="17">
        <v>0.821</v>
      </c>
      <c r="S41" s="18">
        <f t="shared" si="16"/>
        <v>0.10623793077168757</v>
      </c>
      <c r="T41" s="9"/>
    </row>
    <row r="42" spans="1:20" ht="12.75">
      <c r="A42" s="8" t="s">
        <v>71</v>
      </c>
      <c r="B42" s="9" t="s">
        <v>72</v>
      </c>
      <c r="C42" s="10">
        <v>3051204.69</v>
      </c>
      <c r="D42" s="10">
        <f t="shared" si="17"/>
        <v>610240.938</v>
      </c>
      <c r="E42" s="10">
        <v>96176.64</v>
      </c>
      <c r="F42" s="10">
        <f t="shared" si="10"/>
        <v>706417.578</v>
      </c>
      <c r="G42" s="10">
        <v>520488</v>
      </c>
      <c r="H42" s="10">
        <v>161304.1285754408</v>
      </c>
      <c r="I42" s="10">
        <f t="shared" si="11"/>
        <v>681792.1285754407</v>
      </c>
      <c r="J42" s="12">
        <f t="shared" si="18"/>
        <v>0.058113261677909415</v>
      </c>
      <c r="K42" s="13">
        <f t="shared" si="12"/>
        <v>0.22345014440032232</v>
      </c>
      <c r="L42" s="14">
        <f t="shared" si="13"/>
        <v>-24625.44942455925</v>
      </c>
      <c r="M42" s="10">
        <f t="shared" si="14"/>
        <v>520569.38840999996</v>
      </c>
      <c r="N42" s="15">
        <f t="shared" si="15"/>
        <v>81.38840999995591</v>
      </c>
      <c r="Q42" s="20">
        <v>305857455</v>
      </c>
      <c r="R42" s="17">
        <v>1.702</v>
      </c>
      <c r="S42" s="18">
        <f t="shared" si="16"/>
        <v>0.17061109997507246</v>
      </c>
      <c r="T42" s="9"/>
    </row>
    <row r="43" spans="1:20" ht="12.75">
      <c r="A43" s="8" t="s">
        <v>73</v>
      </c>
      <c r="B43" s="9" t="s">
        <v>74</v>
      </c>
      <c r="C43" s="10">
        <v>3840547.7</v>
      </c>
      <c r="D43" s="10">
        <f t="shared" si="17"/>
        <v>768109.54</v>
      </c>
      <c r="E43">
        <v>45796.09</v>
      </c>
      <c r="F43" s="10">
        <f t="shared" si="10"/>
        <v>813905.63</v>
      </c>
      <c r="G43" s="10">
        <v>596630</v>
      </c>
      <c r="H43" s="10">
        <v>79678.48607105142</v>
      </c>
      <c r="I43" s="10">
        <f t="shared" si="11"/>
        <v>676308.4860710514</v>
      </c>
      <c r="J43" s="12">
        <f t="shared" si="18"/>
        <v>0.24063516496788964</v>
      </c>
      <c r="K43" s="13">
        <f t="shared" si="12"/>
        <v>0.1760968848456306</v>
      </c>
      <c r="L43" s="14">
        <f t="shared" si="13"/>
        <v>-137597.14392894856</v>
      </c>
      <c r="M43" s="10">
        <f t="shared" si="14"/>
        <v>596531.5065</v>
      </c>
      <c r="N43" s="15">
        <f t="shared" si="15"/>
        <v>-98.4934999999823</v>
      </c>
      <c r="Q43" s="20">
        <v>202214070</v>
      </c>
      <c r="R43" s="17">
        <v>2.95</v>
      </c>
      <c r="S43" s="18">
        <f t="shared" si="16"/>
        <v>0.15532459250538666</v>
      </c>
      <c r="T43" s="9"/>
    </row>
    <row r="44" spans="1:20" ht="12.75">
      <c r="A44" s="30" t="s">
        <v>73</v>
      </c>
      <c r="B44" s="31" t="s">
        <v>75</v>
      </c>
      <c r="C44" s="10">
        <v>9452206.57</v>
      </c>
      <c r="D44" s="10">
        <f t="shared" si="17"/>
        <v>1890441.3140000002</v>
      </c>
      <c r="E44" s="10">
        <v>680000</v>
      </c>
      <c r="F44" s="10">
        <f t="shared" si="10"/>
        <v>2570441.3140000002</v>
      </c>
      <c r="G44" s="10">
        <v>2114125.51</v>
      </c>
      <c r="H44" s="10">
        <v>245230.09823809756</v>
      </c>
      <c r="I44" s="10">
        <f t="shared" si="11"/>
        <v>2359355.6082380973</v>
      </c>
      <c r="J44" s="12">
        <f t="shared" si="18"/>
        <v>0.6054374004421043</v>
      </c>
      <c r="K44" s="13">
        <f t="shared" si="12"/>
        <v>0.2496089765670554</v>
      </c>
      <c r="L44" s="14">
        <f t="shared" si="13"/>
        <v>-211085.70576190297</v>
      </c>
      <c r="M44" s="10">
        <f t="shared" si="14"/>
        <v>2114350.44672</v>
      </c>
      <c r="N44" s="15">
        <f t="shared" si="15"/>
        <v>224.9367200001143</v>
      </c>
      <c r="Q44" s="20">
        <v>662183040</v>
      </c>
      <c r="R44" s="17">
        <v>3.193</v>
      </c>
      <c r="S44" s="18">
        <f t="shared" si="16"/>
        <v>0.22368855685302694</v>
      </c>
      <c r="T44" s="9" t="s">
        <v>42</v>
      </c>
    </row>
    <row r="45" spans="1:20" ht="12.75">
      <c r="A45" s="8" t="s">
        <v>76</v>
      </c>
      <c r="B45" s="9" t="s">
        <v>77</v>
      </c>
      <c r="C45" s="10">
        <v>11751452.48</v>
      </c>
      <c r="D45" s="10">
        <f t="shared" si="17"/>
        <v>2350290.4960000003</v>
      </c>
      <c r="E45" s="10">
        <v>271620.42</v>
      </c>
      <c r="F45" s="10">
        <f t="shared" si="10"/>
        <v>2621910.916</v>
      </c>
      <c r="G45" s="10">
        <v>1300000</v>
      </c>
      <c r="H45" s="10">
        <v>198155.2403490626</v>
      </c>
      <c r="I45" s="10">
        <f t="shared" si="11"/>
        <v>1498155.2403490627</v>
      </c>
      <c r="J45" s="12">
        <f t="shared" si="18"/>
        <v>0.2564222076296559</v>
      </c>
      <c r="K45" s="13">
        <f t="shared" si="12"/>
        <v>0.12748681432348885</v>
      </c>
      <c r="L45" s="14">
        <f t="shared" si="13"/>
        <v>-1123755.6756509375</v>
      </c>
      <c r="M45" s="10">
        <f t="shared" si="14"/>
        <v>1299662.405964</v>
      </c>
      <c r="N45" s="15">
        <f t="shared" si="15"/>
        <v>-337.59403600008227</v>
      </c>
      <c r="Q45" s="20">
        <v>681164783</v>
      </c>
      <c r="R45" s="17">
        <v>1.908</v>
      </c>
      <c r="S45" s="18">
        <f t="shared" si="16"/>
        <v>0.11059589511814967</v>
      </c>
      <c r="T45" s="9"/>
    </row>
    <row r="46" spans="1:20" ht="12.75">
      <c r="A46" s="8" t="s">
        <v>78</v>
      </c>
      <c r="B46" s="9" t="s">
        <v>79</v>
      </c>
      <c r="C46" s="10">
        <v>549124793.69</v>
      </c>
      <c r="D46" s="10">
        <f t="shared" si="17"/>
        <v>109824958.73800002</v>
      </c>
      <c r="E46" s="10">
        <v>14199549.600000024</v>
      </c>
      <c r="F46" s="10">
        <f t="shared" si="10"/>
        <v>124024508.33800004</v>
      </c>
      <c r="G46" s="10">
        <v>74302585</v>
      </c>
      <c r="H46" s="10">
        <v>12877187.369639635</v>
      </c>
      <c r="I46" s="10">
        <f t="shared" si="11"/>
        <v>87179772.36963964</v>
      </c>
      <c r="J46" s="12">
        <f t="shared" si="18"/>
        <v>9.45817728978813</v>
      </c>
      <c r="K46" s="13">
        <f t="shared" si="12"/>
        <v>0.15876131140211389</v>
      </c>
      <c r="L46" s="14">
        <f t="shared" si="13"/>
        <v>-36844735.96836041</v>
      </c>
      <c r="M46" s="10">
        <f t="shared" si="14"/>
        <v>74300210.95188001</v>
      </c>
      <c r="N46" s="15">
        <f t="shared" si="15"/>
        <v>-2374.0481199920177</v>
      </c>
      <c r="Q46" s="20">
        <v>7323103780</v>
      </c>
      <c r="R46" s="17">
        <v>10.146</v>
      </c>
      <c r="S46" s="18">
        <f t="shared" si="16"/>
        <v>0.1353066039007247</v>
      </c>
      <c r="T46" s="9"/>
    </row>
    <row r="47" spans="1:20" ht="12.75">
      <c r="A47" s="8" t="s">
        <v>80</v>
      </c>
      <c r="B47" t="s">
        <v>81</v>
      </c>
      <c r="C47" s="10">
        <v>978953.16</v>
      </c>
      <c r="D47" s="10">
        <f t="shared" si="17"/>
        <v>200000</v>
      </c>
      <c r="E47" s="10">
        <v>32213.38</v>
      </c>
      <c r="F47" s="10">
        <f t="shared" si="10"/>
        <v>232213.38</v>
      </c>
      <c r="G47" s="10">
        <v>64538.16</v>
      </c>
      <c r="H47" s="10">
        <v>0</v>
      </c>
      <c r="I47" s="10">
        <f t="shared" si="11"/>
        <v>64538.16</v>
      </c>
      <c r="J47" s="12">
        <f t="shared" si="18"/>
        <v>0.0004228790662311498</v>
      </c>
      <c r="K47" s="13">
        <f t="shared" si="12"/>
        <v>0.06592568739448168</v>
      </c>
      <c r="L47" s="14">
        <f t="shared" si="13"/>
        <v>-167675.22</v>
      </c>
      <c r="M47" s="10">
        <f t="shared" si="14"/>
        <v>64534.74659999999</v>
      </c>
      <c r="N47" s="15">
        <f t="shared" si="15"/>
        <v>-3.4134000000121887</v>
      </c>
      <c r="Q47" s="22">
        <v>14717160</v>
      </c>
      <c r="R47" s="17">
        <v>4.385</v>
      </c>
      <c r="S47" s="18">
        <f t="shared" si="16"/>
        <v>0.06592220060865832</v>
      </c>
      <c r="T47" s="9"/>
    </row>
    <row r="48" spans="1:20" ht="12.75">
      <c r="A48" s="8" t="s">
        <v>82</v>
      </c>
      <c r="B48" t="s">
        <v>83</v>
      </c>
      <c r="C48" s="10">
        <v>1391158.29</v>
      </c>
      <c r="D48" s="10">
        <f t="shared" si="17"/>
        <v>278231.658</v>
      </c>
      <c r="E48" s="10">
        <v>60736.42</v>
      </c>
      <c r="F48" s="10">
        <f t="shared" si="10"/>
        <v>338968.078</v>
      </c>
      <c r="G48" s="10">
        <v>139360.24</v>
      </c>
      <c r="H48" s="10">
        <v>0</v>
      </c>
      <c r="I48" s="10">
        <f t="shared" si="11"/>
        <v>139360.24</v>
      </c>
      <c r="J48" s="12">
        <f t="shared" si="18"/>
        <v>0.34625566559282567</v>
      </c>
      <c r="K48" s="13">
        <f t="shared" si="12"/>
        <v>0.10017568884990075</v>
      </c>
      <c r="L48" s="14">
        <f t="shared" si="13"/>
        <v>-199607.838</v>
      </c>
      <c r="M48" s="10">
        <f t="shared" si="14"/>
        <v>139365.10003200002</v>
      </c>
      <c r="N48" s="15">
        <f t="shared" si="15"/>
        <v>4.860032000025967</v>
      </c>
      <c r="Q48" s="22">
        <v>11053704</v>
      </c>
      <c r="R48" s="32">
        <v>12.608</v>
      </c>
      <c r="S48" s="18">
        <f t="shared" si="16"/>
        <v>0.10017918236464667</v>
      </c>
      <c r="T48" s="9"/>
    </row>
    <row r="49" spans="1:20" ht="12.75">
      <c r="A49" s="8" t="s">
        <v>84</v>
      </c>
      <c r="B49" s="9" t="s">
        <v>85</v>
      </c>
      <c r="C49" s="10">
        <v>8254431.779999999</v>
      </c>
      <c r="D49" s="10">
        <f t="shared" si="17"/>
        <v>1650886.356</v>
      </c>
      <c r="E49" s="10">
        <v>127581.31</v>
      </c>
      <c r="F49" s="10">
        <f t="shared" si="10"/>
        <v>1778467.666</v>
      </c>
      <c r="G49" s="10">
        <v>667783</v>
      </c>
      <c r="H49" s="10">
        <v>86084.93028030513</v>
      </c>
      <c r="I49" s="10">
        <f t="shared" si="11"/>
        <v>753867.9302803051</v>
      </c>
      <c r="J49" s="12">
        <f t="shared" si="18"/>
        <v>1.2165278012466105</v>
      </c>
      <c r="K49" s="13">
        <f t="shared" si="12"/>
        <v>0.09132887040230711</v>
      </c>
      <c r="L49" s="14">
        <f t="shared" si="13"/>
        <v>-1024599.7357196949</v>
      </c>
      <c r="M49" s="10">
        <f t="shared" si="14"/>
        <v>667780.157197</v>
      </c>
      <c r="N49" s="15">
        <f t="shared" si="15"/>
        <v>-2.8428030000068247</v>
      </c>
      <c r="Q49" s="20">
        <v>94093301</v>
      </c>
      <c r="R49" s="32">
        <v>7.097</v>
      </c>
      <c r="S49" s="18">
        <f t="shared" si="16"/>
        <v>0.08089959127350133</v>
      </c>
      <c r="T49" s="9"/>
    </row>
    <row r="50" spans="1:21" ht="12.75">
      <c r="A50" s="8" t="s">
        <v>86</v>
      </c>
      <c r="B50" s="9" t="s">
        <v>87</v>
      </c>
      <c r="C50" s="10">
        <v>31177802.05</v>
      </c>
      <c r="D50" s="10">
        <f t="shared" si="17"/>
        <v>6235560.41</v>
      </c>
      <c r="E50" s="10">
        <v>0</v>
      </c>
      <c r="F50" s="10">
        <f t="shared" si="10"/>
        <v>6235560.41</v>
      </c>
      <c r="G50" s="10">
        <v>5021262.39</v>
      </c>
      <c r="H50" s="10">
        <v>956735.4263664495</v>
      </c>
      <c r="I50" s="10">
        <f t="shared" si="11"/>
        <v>5977997.816366449</v>
      </c>
      <c r="J50" s="12">
        <f t="shared" si="18"/>
        <v>0.6395140361355741</v>
      </c>
      <c r="K50" s="13">
        <f t="shared" si="12"/>
        <v>0.19173891112591912</v>
      </c>
      <c r="L50" s="14">
        <f t="shared" si="13"/>
        <v>-257562.59363355115</v>
      </c>
      <c r="M50" s="10">
        <f t="shared" si="14"/>
        <v>5021639.233875</v>
      </c>
      <c r="N50" s="15">
        <f t="shared" si="15"/>
        <v>376.8438750002533</v>
      </c>
      <c r="Q50" s="20">
        <v>2028945145</v>
      </c>
      <c r="R50" s="32">
        <v>2.475</v>
      </c>
      <c r="S50" s="18">
        <f t="shared" si="16"/>
        <v>0.16106456849722028</v>
      </c>
      <c r="T50" s="9"/>
      <c r="U50" t="s">
        <v>88</v>
      </c>
    </row>
    <row r="51" spans="1:20" ht="12.75">
      <c r="A51" s="8" t="s">
        <v>86</v>
      </c>
      <c r="B51" t="s">
        <v>89</v>
      </c>
      <c r="C51" s="10">
        <v>9284931.930000002</v>
      </c>
      <c r="D51" s="10">
        <f t="shared" si="17"/>
        <v>1856986.3860000004</v>
      </c>
      <c r="E51" s="10">
        <v>0</v>
      </c>
      <c r="F51" s="10">
        <f t="shared" si="10"/>
        <v>1856986.3860000004</v>
      </c>
      <c r="G51" s="10">
        <v>1033407.54</v>
      </c>
      <c r="H51" s="10">
        <v>237003.70057325228</v>
      </c>
      <c r="I51" s="10">
        <f t="shared" si="11"/>
        <v>1270411.2405732523</v>
      </c>
      <c r="J51" s="12">
        <f t="shared" si="18"/>
        <v>0.051959489730186034</v>
      </c>
      <c r="K51" s="13">
        <f t="shared" si="12"/>
        <v>0.13682504623092612</v>
      </c>
      <c r="L51" s="14">
        <f t="shared" si="13"/>
        <v>-586575.1454267481</v>
      </c>
      <c r="M51" s="10">
        <f t="shared" si="14"/>
        <v>1033414.400669</v>
      </c>
      <c r="N51" s="15">
        <f t="shared" si="15"/>
        <v>6.860668999957852</v>
      </c>
      <c r="Q51" s="20">
        <v>382604369</v>
      </c>
      <c r="R51" s="32">
        <v>2.701</v>
      </c>
      <c r="S51" s="18">
        <f t="shared" si="16"/>
        <v>0.1113001590598629</v>
      </c>
      <c r="T51" s="9"/>
    </row>
    <row r="52" spans="1:20" ht="12.75">
      <c r="A52" s="8" t="s">
        <v>86</v>
      </c>
      <c r="B52" t="s">
        <v>90</v>
      </c>
      <c r="C52" s="10">
        <v>6055756.13</v>
      </c>
      <c r="D52" s="10">
        <f t="shared" si="17"/>
        <v>1211151.226</v>
      </c>
      <c r="E52" s="10">
        <v>0</v>
      </c>
      <c r="F52" s="10">
        <f t="shared" si="10"/>
        <v>1211151.226</v>
      </c>
      <c r="G52" s="10">
        <v>1100000</v>
      </c>
      <c r="H52" s="10">
        <v>94147.9786197625</v>
      </c>
      <c r="I52" s="10">
        <f t="shared" si="11"/>
        <v>1194147.9786197625</v>
      </c>
      <c r="K52" s="13">
        <f t="shared" si="12"/>
        <v>0.19719221728629327</v>
      </c>
      <c r="L52" s="14">
        <f t="shared" si="13"/>
        <v>-17003.24738023756</v>
      </c>
      <c r="M52" s="10">
        <f t="shared" si="14"/>
        <v>1100025.49736</v>
      </c>
      <c r="N52" s="15">
        <f t="shared" si="15"/>
        <v>25.497359999921173</v>
      </c>
      <c r="Q52" s="20">
        <v>630748565</v>
      </c>
      <c r="R52" s="32">
        <v>1.744</v>
      </c>
      <c r="S52" s="18">
        <f t="shared" si="16"/>
        <v>0.1816495700529473</v>
      </c>
      <c r="T52" s="9"/>
    </row>
    <row r="53" spans="1:20" ht="12.75">
      <c r="A53" s="8" t="s">
        <v>91</v>
      </c>
      <c r="B53" s="9" t="s">
        <v>92</v>
      </c>
      <c r="C53" s="10">
        <v>163417863.24</v>
      </c>
      <c r="D53" s="10">
        <f t="shared" si="17"/>
        <v>32683572.648000002</v>
      </c>
      <c r="E53" s="10">
        <v>5532198.71</v>
      </c>
      <c r="F53" s="10">
        <f t="shared" si="10"/>
        <v>38215771.358</v>
      </c>
      <c r="G53" s="10">
        <v>19012147</v>
      </c>
      <c r="H53" s="10">
        <v>4132410.556972406</v>
      </c>
      <c r="I53" s="10">
        <f t="shared" si="11"/>
        <v>23144557.556972407</v>
      </c>
      <c r="J53" s="12">
        <f>(D53+E53-H53)/C51</f>
        <v>3.67082505913725</v>
      </c>
      <c r="K53" s="13">
        <f t="shared" si="12"/>
        <v>0.14162807601383007</v>
      </c>
      <c r="L53" s="14">
        <f t="shared" si="13"/>
        <v>-15071213.801027596</v>
      </c>
      <c r="M53" s="10">
        <f t="shared" si="14"/>
        <v>19010629.961445</v>
      </c>
      <c r="N53" s="15">
        <f t="shared" si="15"/>
        <v>-1517.0385549999774</v>
      </c>
      <c r="Q53" s="20">
        <v>2316956729</v>
      </c>
      <c r="R53" s="32">
        <v>8.205</v>
      </c>
      <c r="S53" s="18">
        <f t="shared" si="16"/>
        <v>0.11633140701102829</v>
      </c>
      <c r="T53" s="9"/>
    </row>
    <row r="54" spans="1:20" s="5" customFormat="1" ht="12.75">
      <c r="A54" s="21" t="s">
        <v>91</v>
      </c>
      <c r="B54" s="24" t="s">
        <v>93</v>
      </c>
      <c r="C54" s="25">
        <v>94947921.79</v>
      </c>
      <c r="D54" s="25">
        <f t="shared" si="17"/>
        <v>18989584.358000003</v>
      </c>
      <c r="E54" s="25">
        <v>3311063.72</v>
      </c>
      <c r="F54" s="25">
        <f t="shared" si="10"/>
        <v>22300648.078</v>
      </c>
      <c r="G54" s="25">
        <v>14040000</v>
      </c>
      <c r="H54" s="25">
        <v>2273558.8336764527</v>
      </c>
      <c r="I54" s="10">
        <f t="shared" si="11"/>
        <v>16313558.833676454</v>
      </c>
      <c r="J54" s="26">
        <f>(D54+E54-H54)/C53</f>
        <v>0.12255140807288128</v>
      </c>
      <c r="K54" s="13">
        <f t="shared" si="12"/>
        <v>0.17181585995908139</v>
      </c>
      <c r="L54" s="14">
        <f t="shared" si="13"/>
        <v>-5987089.244323548</v>
      </c>
      <c r="M54" s="25">
        <f t="shared" si="14"/>
        <v>12975858.46458</v>
      </c>
      <c r="N54" s="14">
        <f t="shared" si="15"/>
        <v>-1064141.5354200006</v>
      </c>
      <c r="Q54" s="27">
        <v>1319489370</v>
      </c>
      <c r="R54" s="33">
        <v>9.834</v>
      </c>
      <c r="S54" s="29">
        <f t="shared" si="16"/>
        <v>0.13666290130371897</v>
      </c>
      <c r="T54" s="24"/>
    </row>
    <row r="55" spans="1:20" ht="12.75">
      <c r="A55" s="8" t="s">
        <v>91</v>
      </c>
      <c r="B55" s="9" t="s">
        <v>94</v>
      </c>
      <c r="C55" s="10">
        <v>8568208.71</v>
      </c>
      <c r="D55" s="10">
        <f t="shared" si="17"/>
        <v>1713641.7420000003</v>
      </c>
      <c r="E55" s="10">
        <v>487185.26</v>
      </c>
      <c r="F55" s="10">
        <f t="shared" si="10"/>
        <v>2200827.0020000003</v>
      </c>
      <c r="G55" s="10">
        <v>1921000</v>
      </c>
      <c r="H55" s="10">
        <v>313504.7166514598</v>
      </c>
      <c r="I55" s="10">
        <f t="shared" si="11"/>
        <v>2234504.7166514597</v>
      </c>
      <c r="J55" s="12">
        <f>(D55+E55-H55)/C54</f>
        <v>0.019877447023251383</v>
      </c>
      <c r="K55" s="13">
        <f t="shared" si="12"/>
        <v>0.2607901829052737</v>
      </c>
      <c r="L55" s="14">
        <f t="shared" si="13"/>
        <v>33677.71465145936</v>
      </c>
      <c r="M55" s="10">
        <f t="shared" si="14"/>
        <v>1921093.6961500002</v>
      </c>
      <c r="N55" s="15">
        <f t="shared" si="15"/>
        <v>93.69615000020713</v>
      </c>
      <c r="Q55" s="20">
        <v>342136010</v>
      </c>
      <c r="R55" s="32">
        <v>5.615</v>
      </c>
      <c r="S55" s="18">
        <f t="shared" si="16"/>
        <v>0.2242118231676455</v>
      </c>
      <c r="T55" s="9"/>
    </row>
    <row r="56" spans="1:20" ht="12.75">
      <c r="A56" s="8" t="s">
        <v>95</v>
      </c>
      <c r="B56" t="s">
        <v>96</v>
      </c>
      <c r="C56" s="10">
        <v>2232816.62</v>
      </c>
      <c r="D56" s="10">
        <f t="shared" si="17"/>
        <v>446563.324</v>
      </c>
      <c r="E56" s="10">
        <v>0</v>
      </c>
      <c r="F56" s="10">
        <f t="shared" si="10"/>
        <v>446563.324</v>
      </c>
      <c r="G56" s="10">
        <v>428694.86</v>
      </c>
      <c r="H56" s="10">
        <v>170658.37498993383</v>
      </c>
      <c r="I56" s="10">
        <f t="shared" si="11"/>
        <v>599353.2349899338</v>
      </c>
      <c r="J56" s="12">
        <f>(D56+E56-H56)/C55</f>
        <v>0.032201007042236975</v>
      </c>
      <c r="K56" s="13">
        <f t="shared" si="12"/>
        <v>0.2684292250520483</v>
      </c>
      <c r="L56" s="14">
        <f t="shared" si="13"/>
        <v>152789.91098993376</v>
      </c>
      <c r="M56" s="10">
        <f t="shared" si="14"/>
        <v>428930.10046999995</v>
      </c>
      <c r="N56" s="15">
        <f t="shared" si="15"/>
        <v>235.24046999996062</v>
      </c>
      <c r="Q56" s="22">
        <v>415227590</v>
      </c>
      <c r="R56" s="32">
        <v>1.033</v>
      </c>
      <c r="S56" s="18">
        <f t="shared" si="16"/>
        <v>0.19210269962519355</v>
      </c>
      <c r="T56" s="9"/>
    </row>
    <row r="57" spans="1:20" ht="12.75">
      <c r="A57" s="8" t="s">
        <v>95</v>
      </c>
      <c r="B57" t="s">
        <v>97</v>
      </c>
      <c r="C57" s="10">
        <v>1678956.17</v>
      </c>
      <c r="D57" s="10">
        <f t="shared" si="17"/>
        <v>335791.234</v>
      </c>
      <c r="E57" s="10">
        <v>0</v>
      </c>
      <c r="F57" s="10">
        <f t="shared" si="10"/>
        <v>335791.234</v>
      </c>
      <c r="G57" s="10">
        <v>29636.04</v>
      </c>
      <c r="H57" s="25">
        <v>15546.721223981498</v>
      </c>
      <c r="I57" s="10">
        <f t="shared" si="11"/>
        <v>45182.7612239815</v>
      </c>
      <c r="J57" s="12">
        <f>(D57+E57-H57)/C56</f>
        <v>0.14342624911848714</v>
      </c>
      <c r="K57" s="13">
        <f t="shared" si="12"/>
        <v>0.02691122140727563</v>
      </c>
      <c r="L57" s="14">
        <f t="shared" si="13"/>
        <v>-290608.4727760185</v>
      </c>
      <c r="M57" s="10">
        <f t="shared" si="14"/>
        <v>29614.39485</v>
      </c>
      <c r="N57" s="15">
        <f t="shared" si="15"/>
        <v>-21.645150000000285</v>
      </c>
      <c r="Q57" s="22">
        <v>53359270</v>
      </c>
      <c r="R57" s="32">
        <v>0.555</v>
      </c>
      <c r="S57" s="18">
        <f t="shared" si="16"/>
        <v>0.01763857531194516</v>
      </c>
      <c r="T57" s="9"/>
    </row>
    <row r="58" spans="1:20" ht="12.75">
      <c r="A58" s="8" t="s">
        <v>95</v>
      </c>
      <c r="B58" t="s">
        <v>98</v>
      </c>
      <c r="C58" s="10">
        <v>765153.05</v>
      </c>
      <c r="D58" s="10">
        <f t="shared" si="17"/>
        <v>200000</v>
      </c>
      <c r="E58" s="10">
        <v>0</v>
      </c>
      <c r="F58" s="10">
        <f t="shared" si="10"/>
        <v>200000</v>
      </c>
      <c r="G58" s="10">
        <v>157086.66</v>
      </c>
      <c r="H58" s="10">
        <v>12816.334294193432</v>
      </c>
      <c r="I58" s="10">
        <f t="shared" si="11"/>
        <v>169902.99429419343</v>
      </c>
      <c r="J58" s="12">
        <f>(D58+E58-H58)/C57</f>
        <v>0.11148811925555303</v>
      </c>
      <c r="K58" s="13">
        <f t="shared" si="12"/>
        <v>0.22205099266636055</v>
      </c>
      <c r="L58" s="14">
        <f t="shared" si="13"/>
        <v>-30097.005705806572</v>
      </c>
      <c r="M58" s="10">
        <f t="shared" si="14"/>
        <v>199989.04481999998</v>
      </c>
      <c r="N58" s="15">
        <f t="shared" si="15"/>
        <v>42902.38481999998</v>
      </c>
      <c r="Q58" s="22">
        <v>15519870</v>
      </c>
      <c r="R58" s="32">
        <v>12.886</v>
      </c>
      <c r="S58" s="18">
        <f t="shared" si="16"/>
        <v>0.26137129665757713</v>
      </c>
      <c r="T58" s="9"/>
    </row>
    <row r="59" spans="1:20" ht="12.75">
      <c r="A59" s="8" t="s">
        <v>99</v>
      </c>
      <c r="B59" t="s">
        <v>100</v>
      </c>
      <c r="C59" s="10">
        <v>15775402.76</v>
      </c>
      <c r="D59" s="10">
        <f t="shared" si="17"/>
        <v>3155080.552</v>
      </c>
      <c r="E59" s="10">
        <v>0</v>
      </c>
      <c r="F59" s="10">
        <f t="shared" si="10"/>
        <v>3155080.552</v>
      </c>
      <c r="G59" s="10">
        <v>500000</v>
      </c>
      <c r="H59" s="10">
        <v>279951.0214951163</v>
      </c>
      <c r="I59" s="10">
        <f t="shared" si="11"/>
        <v>779951.0214951163</v>
      </c>
      <c r="K59" s="13">
        <f t="shared" si="12"/>
        <v>0.04944095775942752</v>
      </c>
      <c r="L59" s="14">
        <f t="shared" si="13"/>
        <v>-2375129.5305048837</v>
      </c>
      <c r="M59" s="10">
        <f t="shared" si="14"/>
        <v>499935.25458</v>
      </c>
      <c r="N59" s="15">
        <f t="shared" si="15"/>
        <v>-64.74541999999201</v>
      </c>
      <c r="Q59" s="22">
        <v>162422110</v>
      </c>
      <c r="R59" s="32">
        <v>3.078</v>
      </c>
      <c r="S59" s="18">
        <f t="shared" si="16"/>
        <v>0.03169080765707183</v>
      </c>
      <c r="T59" s="9"/>
    </row>
    <row r="60" spans="1:20" ht="12.75">
      <c r="A60" s="8" t="s">
        <v>99</v>
      </c>
      <c r="B60" t="s">
        <v>101</v>
      </c>
      <c r="C60" s="10">
        <v>2085462.91</v>
      </c>
      <c r="D60" s="10">
        <f t="shared" si="17"/>
        <v>417092.582</v>
      </c>
      <c r="E60" s="10">
        <v>0</v>
      </c>
      <c r="F60" s="10">
        <f t="shared" si="10"/>
        <v>417092.582</v>
      </c>
      <c r="G60" s="10">
        <v>18622.72</v>
      </c>
      <c r="H60" s="10">
        <v>6124.319396781713</v>
      </c>
      <c r="I60" s="10">
        <f t="shared" si="11"/>
        <v>24747.039396781714</v>
      </c>
      <c r="J60" s="12">
        <f>(D60+E60-H60)/C58</f>
        <v>0.5371059588708668</v>
      </c>
      <c r="K60" s="13">
        <f t="shared" si="12"/>
        <v>0.01186644906419444</v>
      </c>
      <c r="L60" s="14">
        <f t="shared" si="13"/>
        <v>-392345.5426032183</v>
      </c>
      <c r="M60" s="10">
        <f t="shared" si="14"/>
        <v>18624.1211</v>
      </c>
      <c r="N60" s="15">
        <f t="shared" si="15"/>
        <v>1.4010999999991327</v>
      </c>
      <c r="Q60" s="22">
        <v>9242740</v>
      </c>
      <c r="R60" s="32">
        <v>2.015</v>
      </c>
      <c r="S60" s="18">
        <f t="shared" si="16"/>
        <v>0.008930449451148475</v>
      </c>
      <c r="T60" s="9"/>
    </row>
    <row r="61" spans="1:20" ht="12.75">
      <c r="A61" s="8" t="s">
        <v>99</v>
      </c>
      <c r="B61" t="s">
        <v>102</v>
      </c>
      <c r="C61" s="10">
        <v>1859576.54</v>
      </c>
      <c r="D61" s="10">
        <f t="shared" si="17"/>
        <v>371915.308</v>
      </c>
      <c r="E61" s="10">
        <v>0</v>
      </c>
      <c r="F61" s="10">
        <f t="shared" si="10"/>
        <v>371915.308</v>
      </c>
      <c r="G61" s="10">
        <v>36496.36</v>
      </c>
      <c r="H61" s="25">
        <v>37237.72128693039</v>
      </c>
      <c r="I61" s="10">
        <f t="shared" si="11"/>
        <v>73734.08128693039</v>
      </c>
      <c r="J61" s="12">
        <f>(D61+E61-H61)/C60</f>
        <v>0.16048119825495705</v>
      </c>
      <c r="K61" s="13">
        <f t="shared" si="12"/>
        <v>0.03965100639897855</v>
      </c>
      <c r="L61" s="14">
        <f t="shared" si="13"/>
        <v>-298181.2267130696</v>
      </c>
      <c r="M61" s="10">
        <f t="shared" si="14"/>
        <v>36516.249</v>
      </c>
      <c r="N61" s="15">
        <f t="shared" si="15"/>
        <v>19.889000000002852</v>
      </c>
      <c r="Q61" s="22">
        <v>45361800</v>
      </c>
      <c r="R61" s="32">
        <v>0.805</v>
      </c>
      <c r="S61" s="18">
        <f t="shared" si="16"/>
        <v>0.019636862594534562</v>
      </c>
      <c r="T61" s="9"/>
    </row>
    <row r="62" spans="1:20" ht="12.75">
      <c r="A62" s="8" t="s">
        <v>103</v>
      </c>
      <c r="B62" t="s">
        <v>104</v>
      </c>
      <c r="C62" s="10">
        <v>1898644.71</v>
      </c>
      <c r="D62" s="10">
        <f t="shared" si="17"/>
        <v>379728.94200000004</v>
      </c>
      <c r="E62" s="10">
        <v>31853.88</v>
      </c>
      <c r="F62" s="10">
        <f t="shared" si="10"/>
        <v>411582.82200000004</v>
      </c>
      <c r="G62" s="10">
        <v>5221.77</v>
      </c>
      <c r="H62" s="10">
        <v>34575.96601711027</v>
      </c>
      <c r="I62" s="10">
        <f t="shared" si="11"/>
        <v>39797.73601711028</v>
      </c>
      <c r="J62" s="12">
        <f>(D62+E62-H62)/C61</f>
        <v>0.2027380147433403</v>
      </c>
      <c r="K62" s="13">
        <f t="shared" si="12"/>
        <v>0.02096112864481648</v>
      </c>
      <c r="L62" s="14">
        <f t="shared" si="13"/>
        <v>-371785.08598288975</v>
      </c>
      <c r="M62" s="10">
        <f t="shared" si="14"/>
        <v>5269.24825</v>
      </c>
      <c r="N62" s="15">
        <f t="shared" si="15"/>
        <v>47.47824999999921</v>
      </c>
      <c r="Q62" s="22">
        <v>210769930</v>
      </c>
      <c r="R62" s="32">
        <v>0.025</v>
      </c>
      <c r="S62" s="18">
        <f t="shared" si="16"/>
        <v>0.002775268180638177</v>
      </c>
      <c r="T62" s="9"/>
    </row>
    <row r="63" spans="1:20" ht="12.75">
      <c r="A63" s="8" t="s">
        <v>103</v>
      </c>
      <c r="B63" s="9" t="s">
        <v>105</v>
      </c>
      <c r="C63" s="10">
        <v>140070207.01999998</v>
      </c>
      <c r="D63" s="10">
        <f t="shared" si="17"/>
        <v>28014041.404</v>
      </c>
      <c r="E63" s="10">
        <v>964429.94</v>
      </c>
      <c r="F63" s="10">
        <f t="shared" si="10"/>
        <v>28978471.344</v>
      </c>
      <c r="G63" s="10">
        <v>7852374.1</v>
      </c>
      <c r="H63" s="10">
        <v>3740381.91993481</v>
      </c>
      <c r="I63" s="10">
        <f t="shared" si="11"/>
        <v>11592756.01993481</v>
      </c>
      <c r="J63" s="12">
        <f>(D63+E63-H63)/C62</f>
        <v>13.29268677343282</v>
      </c>
      <c r="K63" s="13">
        <f t="shared" si="12"/>
        <v>0.08276389581033128</v>
      </c>
      <c r="L63" s="14">
        <f t="shared" si="13"/>
        <v>-17385715.32406519</v>
      </c>
      <c r="M63" s="10">
        <f t="shared" si="14"/>
        <v>7851705.057540001</v>
      </c>
      <c r="N63" s="14">
        <f t="shared" si="15"/>
        <v>-669.0424599982798</v>
      </c>
      <c r="Q63" s="22">
        <v>1671286730</v>
      </c>
      <c r="R63" s="32">
        <v>4.698</v>
      </c>
      <c r="S63" s="18">
        <f t="shared" si="16"/>
        <v>0.05605549691533541</v>
      </c>
      <c r="T63" s="9"/>
    </row>
    <row r="64" spans="1:20" ht="12.75">
      <c r="A64" s="8" t="s">
        <v>106</v>
      </c>
      <c r="B64" s="9" t="s">
        <v>107</v>
      </c>
      <c r="C64" s="10">
        <v>1639009.56</v>
      </c>
      <c r="D64" s="10">
        <f t="shared" si="17"/>
        <v>327801.912</v>
      </c>
      <c r="E64" s="10">
        <v>0</v>
      </c>
      <c r="F64" s="10">
        <f t="shared" si="10"/>
        <v>327801.912</v>
      </c>
      <c r="G64" s="10">
        <v>70000</v>
      </c>
      <c r="H64" s="10">
        <v>10889.977108412611</v>
      </c>
      <c r="I64" s="10">
        <f t="shared" si="11"/>
        <v>80889.97710841261</v>
      </c>
      <c r="J64" s="12">
        <f>(D64+E64-H64)/C63</f>
        <v>0.002262522071137776</v>
      </c>
      <c r="K64" s="13">
        <f t="shared" si="12"/>
        <v>0.049352962351490254</v>
      </c>
      <c r="L64" s="14">
        <f t="shared" si="13"/>
        <v>-246911.9348915874</v>
      </c>
      <c r="M64" s="10">
        <f t="shared" si="14"/>
        <v>70010.24255999998</v>
      </c>
      <c r="N64" s="15">
        <f t="shared" si="15"/>
        <v>10.242559999984223</v>
      </c>
      <c r="Q64" s="20">
        <v>30386390</v>
      </c>
      <c r="R64" s="32">
        <v>2.304</v>
      </c>
      <c r="S64" s="18">
        <f t="shared" si="16"/>
        <v>0.0427149690084785</v>
      </c>
      <c r="T64" s="9"/>
    </row>
    <row r="65" spans="1:20" ht="12.75">
      <c r="A65" s="8" t="s">
        <v>108</v>
      </c>
      <c r="B65" s="9" t="s">
        <v>109</v>
      </c>
      <c r="C65" s="10">
        <v>14657991.79</v>
      </c>
      <c r="D65" s="10">
        <f t="shared" si="17"/>
        <v>2931598.358</v>
      </c>
      <c r="E65" s="10">
        <v>0</v>
      </c>
      <c r="F65" s="10">
        <f t="shared" si="10"/>
        <v>2931598.358</v>
      </c>
      <c r="G65" s="10">
        <v>2177847.37</v>
      </c>
      <c r="H65" s="10">
        <v>350895.36569546256</v>
      </c>
      <c r="I65" s="10">
        <f t="shared" si="11"/>
        <v>2528742.7356954627</v>
      </c>
      <c r="J65" s="12">
        <f>(D65+E65-H65)/C64</f>
        <v>1.5745502987209772</v>
      </c>
      <c r="K65" s="13">
        <f t="shared" si="12"/>
        <v>0.1725163154628471</v>
      </c>
      <c r="L65" s="14">
        <f t="shared" si="13"/>
        <v>-402855.62230453733</v>
      </c>
      <c r="M65" s="10">
        <f t="shared" si="14"/>
        <v>2177713.15398</v>
      </c>
      <c r="N65" s="15">
        <f t="shared" si="15"/>
        <v>-134.2160200001672</v>
      </c>
      <c r="Q65" s="20">
        <v>443165070</v>
      </c>
      <c r="R65" s="32">
        <v>4.914</v>
      </c>
      <c r="S65" s="18">
        <f t="shared" si="16"/>
        <v>0.1485683158497662</v>
      </c>
      <c r="T65" s="9"/>
    </row>
    <row r="66" spans="1:20" ht="12.75">
      <c r="A66" s="8" t="s">
        <v>110</v>
      </c>
      <c r="B66" s="9" t="s">
        <v>111</v>
      </c>
      <c r="C66" s="10">
        <v>5059941.76</v>
      </c>
      <c r="D66" s="10">
        <f t="shared" si="17"/>
        <v>1011988.352</v>
      </c>
      <c r="E66" s="10">
        <v>70570.4700000002</v>
      </c>
      <c r="F66" s="10">
        <f t="shared" si="10"/>
        <v>1082558.8220000002</v>
      </c>
      <c r="G66" s="10">
        <v>390000</v>
      </c>
      <c r="H66" s="10">
        <v>43814.760720734455</v>
      </c>
      <c r="I66" s="10">
        <f t="shared" si="11"/>
        <v>433814.7607207345</v>
      </c>
      <c r="K66" s="13">
        <f t="shared" si="12"/>
        <v>0.08573512923609905</v>
      </c>
      <c r="L66" s="14">
        <f t="shared" si="13"/>
        <v>-648744.0612792657</v>
      </c>
      <c r="M66" s="10">
        <f t="shared" si="14"/>
        <v>389988.57810000004</v>
      </c>
      <c r="N66" s="15">
        <f t="shared" si="15"/>
        <v>-11.421899999957532</v>
      </c>
      <c r="Q66" s="20">
        <v>56008700</v>
      </c>
      <c r="R66" s="32">
        <v>6.963</v>
      </c>
      <c r="S66" s="18">
        <f t="shared" si="16"/>
        <v>0.0770737286312165</v>
      </c>
      <c r="T66" s="9"/>
    </row>
    <row r="67" spans="1:20" ht="12.75">
      <c r="A67" s="8" t="s">
        <v>110</v>
      </c>
      <c r="B67" s="9" t="s">
        <v>112</v>
      </c>
      <c r="C67" s="10">
        <v>3280105.97</v>
      </c>
      <c r="D67" s="10">
        <f t="shared" si="17"/>
        <v>656021.1940000001</v>
      </c>
      <c r="E67" s="10">
        <v>63148.97</v>
      </c>
      <c r="F67" s="10">
        <f aca="true" t="shared" si="19" ref="F67:F98">D67+E67</f>
        <v>719170.1640000001</v>
      </c>
      <c r="G67" s="10">
        <v>57800</v>
      </c>
      <c r="H67" s="10">
        <v>31184.5492359395</v>
      </c>
      <c r="I67" s="10">
        <f aca="true" t="shared" si="20" ref="I67:I98">G67+H67</f>
        <v>88984.5492359395</v>
      </c>
      <c r="J67" s="12">
        <f>(D67+E67-H67)/C65</f>
        <v>0.04693587120395437</v>
      </c>
      <c r="K67" s="13">
        <f aca="true" t="shared" si="21" ref="K67:K98">I67/C67</f>
        <v>0.027128559275156436</v>
      </c>
      <c r="L67" s="14">
        <f aca="true" t="shared" si="22" ref="L67:L98">I67-F67</f>
        <v>-630185.6147640606</v>
      </c>
      <c r="M67" s="10">
        <f aca="true" t="shared" si="23" ref="M67:M98">(Q67*R67)/1000</f>
        <v>57807.98114</v>
      </c>
      <c r="N67" s="15">
        <f aca="true" t="shared" si="24" ref="N67:N98">M67-G67</f>
        <v>7.981140000003506</v>
      </c>
      <c r="Q67" s="20">
        <v>47735740</v>
      </c>
      <c r="R67" s="32">
        <v>1.211</v>
      </c>
      <c r="S67" s="18">
        <f aca="true" t="shared" si="25" ref="S67:S98">M67/C67</f>
        <v>0.017623815104973576</v>
      </c>
      <c r="T67" s="9"/>
    </row>
    <row r="68" spans="1:20" ht="12.75">
      <c r="A68" s="8" t="s">
        <v>113</v>
      </c>
      <c r="B68" s="9" t="s">
        <v>114</v>
      </c>
      <c r="C68" s="10">
        <v>3078960.81</v>
      </c>
      <c r="D68" s="10">
        <f aca="true" t="shared" si="26" ref="D68:D99">IF((C68*0.2)&lt;200000,200000,(C68*0.2))</f>
        <v>615792.162</v>
      </c>
      <c r="E68" s="10">
        <v>0</v>
      </c>
      <c r="F68" s="10">
        <f t="shared" si="19"/>
        <v>615792.162</v>
      </c>
      <c r="G68" s="10">
        <v>248000</v>
      </c>
      <c r="H68" s="10">
        <v>37672.18769352352</v>
      </c>
      <c r="I68" s="10">
        <f t="shared" si="20"/>
        <v>285672.18769352353</v>
      </c>
      <c r="K68" s="13">
        <f t="shared" si="21"/>
        <v>0.09278201488167806</v>
      </c>
      <c r="L68" s="14">
        <f t="shared" si="22"/>
        <v>-330119.9743064765</v>
      </c>
      <c r="M68" s="10">
        <f t="shared" si="23"/>
        <v>249429.19803800003</v>
      </c>
      <c r="N68" s="15">
        <f t="shared" si="24"/>
        <v>1429.1980380000314</v>
      </c>
      <c r="Q68" s="20">
        <v>41495458</v>
      </c>
      <c r="R68" s="32">
        <v>6.011</v>
      </c>
      <c r="S68" s="18">
        <f t="shared" si="25"/>
        <v>0.08101083886092075</v>
      </c>
      <c r="T68" s="9"/>
    </row>
    <row r="69" spans="1:20" ht="12.75">
      <c r="A69" s="8" t="s">
        <v>115</v>
      </c>
      <c r="B69" s="9" t="s">
        <v>116</v>
      </c>
      <c r="C69" s="10">
        <v>10332762.45</v>
      </c>
      <c r="D69" s="10">
        <f t="shared" si="26"/>
        <v>2066552.49</v>
      </c>
      <c r="E69" s="10">
        <v>0</v>
      </c>
      <c r="F69" s="10">
        <f t="shared" si="19"/>
        <v>2066552.49</v>
      </c>
      <c r="G69" s="10">
        <v>400000</v>
      </c>
      <c r="H69" s="10">
        <v>162515.8878469871</v>
      </c>
      <c r="I69" s="10">
        <f t="shared" si="20"/>
        <v>562515.8878469871</v>
      </c>
      <c r="J69" s="12">
        <f>(D69+E69-H69)/C67</f>
        <v>0.5804802099588913</v>
      </c>
      <c r="K69" s="13">
        <f t="shared" si="21"/>
        <v>0.054440029040538636</v>
      </c>
      <c r="L69" s="14">
        <f t="shared" si="22"/>
        <v>-1504036.602153013</v>
      </c>
      <c r="M69" s="10">
        <f t="shared" si="23"/>
        <v>400033.36278</v>
      </c>
      <c r="N69" s="15">
        <f t="shared" si="24"/>
        <v>33.36278000002494</v>
      </c>
      <c r="Q69" s="20">
        <v>155051691</v>
      </c>
      <c r="R69" s="32">
        <v>2.58</v>
      </c>
      <c r="S69" s="18">
        <f t="shared" si="25"/>
        <v>0.0387150449568305</v>
      </c>
      <c r="T69" s="9"/>
    </row>
    <row r="70" spans="1:20" ht="12.75">
      <c r="A70" s="8" t="s">
        <v>115</v>
      </c>
      <c r="B70" s="9" t="s">
        <v>117</v>
      </c>
      <c r="C70" s="10">
        <v>21093082.92</v>
      </c>
      <c r="D70" s="10">
        <f t="shared" si="26"/>
        <v>4218616.584000001</v>
      </c>
      <c r="E70" s="10">
        <v>0</v>
      </c>
      <c r="F70" s="10">
        <f t="shared" si="19"/>
        <v>4218616.584000001</v>
      </c>
      <c r="G70" s="10">
        <v>550000</v>
      </c>
      <c r="H70" s="10">
        <v>209414.33487195318</v>
      </c>
      <c r="I70" s="10">
        <f t="shared" si="20"/>
        <v>759414.3348719531</v>
      </c>
      <c r="J70" s="12">
        <f>(D70+E70-H70)/C69</f>
        <v>0.3880087506635796</v>
      </c>
      <c r="K70" s="13">
        <f t="shared" si="21"/>
        <v>0.0360030033424793</v>
      </c>
      <c r="L70" s="14">
        <f t="shared" si="22"/>
        <v>-3459202.2491280474</v>
      </c>
      <c r="M70" s="10">
        <f t="shared" si="23"/>
        <v>549823.11912</v>
      </c>
      <c r="N70" s="15">
        <f t="shared" si="24"/>
        <v>-176.88087999995332</v>
      </c>
      <c r="Q70" s="20">
        <v>189333030</v>
      </c>
      <c r="R70" s="32">
        <v>2.904</v>
      </c>
      <c r="S70" s="18">
        <f t="shared" si="25"/>
        <v>0.02606651295144105</v>
      </c>
      <c r="T70" s="9"/>
    </row>
    <row r="71" spans="1:20" ht="12.75">
      <c r="A71" s="8" t="s">
        <v>115</v>
      </c>
      <c r="B71" t="s">
        <v>118</v>
      </c>
      <c r="C71" s="10">
        <v>2293592.12</v>
      </c>
      <c r="D71" s="10">
        <f t="shared" si="26"/>
        <v>458718.42400000006</v>
      </c>
      <c r="E71" s="10">
        <v>1230.74</v>
      </c>
      <c r="F71" s="10">
        <f t="shared" si="19"/>
        <v>459949.16400000005</v>
      </c>
      <c r="G71" s="10">
        <v>9617.9</v>
      </c>
      <c r="H71" s="10">
        <v>11351.052329239268</v>
      </c>
      <c r="I71" s="10">
        <f t="shared" si="20"/>
        <v>20968.95232923927</v>
      </c>
      <c r="J71" s="12">
        <f>(D71+E71-H71)/C70</f>
        <v>0.021267546018387377</v>
      </c>
      <c r="K71" s="13">
        <f t="shared" si="21"/>
        <v>0.009142406858826873</v>
      </c>
      <c r="L71" s="14">
        <f t="shared" si="22"/>
        <v>-438980.21167076076</v>
      </c>
      <c r="M71" s="10">
        <f t="shared" si="23"/>
        <v>9625.6204</v>
      </c>
      <c r="N71" s="15">
        <f t="shared" si="24"/>
        <v>7.720400000000154</v>
      </c>
      <c r="Q71" s="20">
        <v>12665290</v>
      </c>
      <c r="R71" s="32">
        <v>0.76</v>
      </c>
      <c r="S71" s="18">
        <f t="shared" si="25"/>
        <v>0.004196744624323177</v>
      </c>
      <c r="T71" s="9"/>
    </row>
    <row r="72" spans="1:20" ht="12.75">
      <c r="A72" s="8" t="s">
        <v>119</v>
      </c>
      <c r="B72" s="9" t="s">
        <v>120</v>
      </c>
      <c r="C72" s="10">
        <v>3080213.36</v>
      </c>
      <c r="D72" s="10">
        <f t="shared" si="26"/>
        <v>616042.672</v>
      </c>
      <c r="E72" s="10">
        <v>0</v>
      </c>
      <c r="F72" s="10">
        <f t="shared" si="19"/>
        <v>616042.672</v>
      </c>
      <c r="G72" s="10">
        <v>15862</v>
      </c>
      <c r="H72" s="10">
        <v>37385.835118338444</v>
      </c>
      <c r="I72" s="10">
        <f t="shared" si="20"/>
        <v>53247.835118338444</v>
      </c>
      <c r="J72" s="12">
        <f>(D72+E72-H72)/C71</f>
        <v>0.2522928256666933</v>
      </c>
      <c r="K72" s="13">
        <f t="shared" si="21"/>
        <v>0.01728706063346808</v>
      </c>
      <c r="L72" s="14">
        <f t="shared" si="22"/>
        <v>-562794.8368816616</v>
      </c>
      <c r="M72" s="10">
        <f t="shared" si="23"/>
        <v>15857.756370000001</v>
      </c>
      <c r="N72" s="15">
        <f t="shared" si="24"/>
        <v>-4.24362999999903</v>
      </c>
      <c r="Q72" s="22">
        <v>14286267</v>
      </c>
      <c r="R72" s="32">
        <v>1.11</v>
      </c>
      <c r="S72" s="18">
        <f t="shared" si="25"/>
        <v>0.00514826556365563</v>
      </c>
      <c r="T72" s="9"/>
    </row>
    <row r="73" spans="1:20" ht="12.75">
      <c r="A73" s="8" t="s">
        <v>121</v>
      </c>
      <c r="B73" s="9" t="s">
        <v>121</v>
      </c>
      <c r="C73" s="10">
        <v>2763376.1</v>
      </c>
      <c r="D73" s="10">
        <f t="shared" si="26"/>
        <v>552675.2200000001</v>
      </c>
      <c r="E73" s="10">
        <v>27492.28</v>
      </c>
      <c r="F73" s="10">
        <f t="shared" si="19"/>
        <v>580167.5000000001</v>
      </c>
      <c r="G73" s="10">
        <v>155000</v>
      </c>
      <c r="H73" s="10">
        <v>16017.58313598184</v>
      </c>
      <c r="I73" s="10">
        <f t="shared" si="20"/>
        <v>171017.58313598184</v>
      </c>
      <c r="K73" s="13">
        <f t="shared" si="21"/>
        <v>0.06188719050439129</v>
      </c>
      <c r="L73" s="14">
        <f t="shared" si="22"/>
        <v>-409149.9168640183</v>
      </c>
      <c r="M73" s="10">
        <f t="shared" si="23"/>
        <v>154979.68073</v>
      </c>
      <c r="N73" s="15">
        <f t="shared" si="24"/>
        <v>-20.319270000007236</v>
      </c>
      <c r="Q73" s="20">
        <v>61160095</v>
      </c>
      <c r="R73" s="32">
        <v>2.534</v>
      </c>
      <c r="S73" s="18">
        <f t="shared" si="25"/>
        <v>0.056083455570886634</v>
      </c>
      <c r="T73" s="9"/>
    </row>
    <row r="74" spans="1:20" s="5" customFormat="1" ht="12.75">
      <c r="A74" s="21" t="s">
        <v>121</v>
      </c>
      <c r="B74" s="24" t="s">
        <v>122</v>
      </c>
      <c r="C74" s="25">
        <v>3236858.78</v>
      </c>
      <c r="D74" s="25">
        <f t="shared" si="26"/>
        <v>647371.756</v>
      </c>
      <c r="E74" s="25">
        <v>0</v>
      </c>
      <c r="F74" s="25">
        <f t="shared" si="19"/>
        <v>647371.756</v>
      </c>
      <c r="G74" s="25">
        <v>433874.3473185686</v>
      </c>
      <c r="H74" s="25">
        <v>110594.68084993641</v>
      </c>
      <c r="I74" s="10">
        <f t="shared" si="20"/>
        <v>544469.028168505</v>
      </c>
      <c r="J74" s="26">
        <f>(D74+E74-H74)/C72</f>
        <v>0.17426619925772402</v>
      </c>
      <c r="K74" s="13">
        <f t="shared" si="21"/>
        <v>0.16820907712523223</v>
      </c>
      <c r="L74" s="14">
        <f t="shared" si="22"/>
        <v>-102902.727831495</v>
      </c>
      <c r="M74" s="25">
        <f t="shared" si="23"/>
        <v>433868.735493</v>
      </c>
      <c r="N74" s="14">
        <f t="shared" si="24"/>
        <v>-5.611825568601489</v>
      </c>
      <c r="Q74" s="27">
        <v>128098239</v>
      </c>
      <c r="R74" s="33">
        <v>3.387</v>
      </c>
      <c r="S74" s="29">
        <f t="shared" si="25"/>
        <v>0.13404005703733546</v>
      </c>
      <c r="T74" s="24"/>
    </row>
    <row r="75" spans="1:20" ht="12.75">
      <c r="A75" s="8" t="s">
        <v>123</v>
      </c>
      <c r="B75" s="9" t="s">
        <v>124</v>
      </c>
      <c r="C75" s="10">
        <v>8738793.17</v>
      </c>
      <c r="D75" s="10">
        <f t="shared" si="26"/>
        <v>1747758.634</v>
      </c>
      <c r="E75" s="10">
        <v>739613.15</v>
      </c>
      <c r="F75" s="10">
        <f t="shared" si="19"/>
        <v>2487371.784</v>
      </c>
      <c r="G75" s="10">
        <v>550204</v>
      </c>
      <c r="H75" s="10">
        <v>167212.40891332034</v>
      </c>
      <c r="I75" s="10">
        <f t="shared" si="20"/>
        <v>717416.4089133204</v>
      </c>
      <c r="J75" s="12">
        <f>(D75+E75-H75)/C74</f>
        <v>0.7167935127174995</v>
      </c>
      <c r="K75" s="13">
        <f t="shared" si="21"/>
        <v>0.08209559317368767</v>
      </c>
      <c r="L75" s="14">
        <f t="shared" si="22"/>
        <v>-1769955.3750866796</v>
      </c>
      <c r="M75" s="10">
        <f t="shared" si="23"/>
        <v>550216.148704</v>
      </c>
      <c r="N75" s="15">
        <f t="shared" si="24"/>
        <v>12.148704000050202</v>
      </c>
      <c r="Q75" s="20">
        <v>131410592</v>
      </c>
      <c r="R75" s="32">
        <v>4.187</v>
      </c>
      <c r="S75" s="18">
        <f t="shared" si="25"/>
        <v>0.06296248669586033</v>
      </c>
      <c r="T75" s="9"/>
    </row>
    <row r="76" spans="1:20" ht="12.75">
      <c r="A76" s="8" t="s">
        <v>123</v>
      </c>
      <c r="B76" t="s">
        <v>125</v>
      </c>
      <c r="C76" s="10">
        <v>4315154.78</v>
      </c>
      <c r="D76" s="10">
        <f t="shared" si="26"/>
        <v>863030.9560000001</v>
      </c>
      <c r="E76" s="10">
        <v>139332.39</v>
      </c>
      <c r="F76" s="10">
        <f t="shared" si="19"/>
        <v>1002363.3460000001</v>
      </c>
      <c r="G76" s="10">
        <v>757952.78</v>
      </c>
      <c r="H76" s="10">
        <v>116022.32853035326</v>
      </c>
      <c r="I76" s="10">
        <f t="shared" si="20"/>
        <v>873975.1085303533</v>
      </c>
      <c r="J76" s="12">
        <f>(D76+E76-H76)/C75</f>
        <v>0.10142602075907088</v>
      </c>
      <c r="K76" s="13">
        <f t="shared" si="21"/>
        <v>0.20253621320400314</v>
      </c>
      <c r="L76" s="14">
        <f t="shared" si="22"/>
        <v>-128388.23746964685</v>
      </c>
      <c r="M76" s="10">
        <f t="shared" si="23"/>
        <v>757872.762036</v>
      </c>
      <c r="N76" s="15">
        <f t="shared" si="24"/>
        <v>-80.01796399999876</v>
      </c>
      <c r="Q76" s="20">
        <v>285774043</v>
      </c>
      <c r="R76" s="32">
        <v>2.652</v>
      </c>
      <c r="S76" s="18">
        <f t="shared" si="25"/>
        <v>0.17563049315139515</v>
      </c>
      <c r="T76" s="9"/>
    </row>
    <row r="77" spans="1:20" ht="12.75">
      <c r="A77" s="8" t="s">
        <v>126</v>
      </c>
      <c r="B77" s="9" t="s">
        <v>127</v>
      </c>
      <c r="C77" s="10">
        <v>14392350.81</v>
      </c>
      <c r="D77" s="10">
        <f t="shared" si="26"/>
        <v>2878470.1620000005</v>
      </c>
      <c r="E77" s="10">
        <v>1114082.5</v>
      </c>
      <c r="F77" s="10">
        <f t="shared" si="19"/>
        <v>3992552.6620000005</v>
      </c>
      <c r="G77" s="10">
        <v>3265941.63</v>
      </c>
      <c r="H77" s="10">
        <v>367763.4371978659</v>
      </c>
      <c r="I77" s="10">
        <f t="shared" si="20"/>
        <v>3633705.067197866</v>
      </c>
      <c r="J77" s="12">
        <f>(D77+E77-H77)/C76</f>
        <v>0.8400137213159558</v>
      </c>
      <c r="K77" s="13">
        <f t="shared" si="21"/>
        <v>0.2524747426718586</v>
      </c>
      <c r="L77" s="14">
        <f t="shared" si="22"/>
        <v>-358847.59480213467</v>
      </c>
      <c r="M77" s="10">
        <f t="shared" si="23"/>
        <v>3265227.74393</v>
      </c>
      <c r="N77" s="15">
        <f t="shared" si="24"/>
        <v>-713.8860700000077</v>
      </c>
      <c r="Q77" s="22">
        <v>2552953670</v>
      </c>
      <c r="R77" s="32">
        <v>1.279</v>
      </c>
      <c r="S77" s="18">
        <f t="shared" si="25"/>
        <v>0.22687243988391914</v>
      </c>
      <c r="T77" s="9"/>
    </row>
    <row r="78" spans="1:20" ht="12.75">
      <c r="A78" s="8" t="s">
        <v>128</v>
      </c>
      <c r="B78" s="9" t="s">
        <v>129</v>
      </c>
      <c r="C78" s="10">
        <v>4685710.21</v>
      </c>
      <c r="D78" s="10">
        <f t="shared" si="26"/>
        <v>937142.042</v>
      </c>
      <c r="E78" s="10">
        <v>0</v>
      </c>
      <c r="F78" s="10">
        <f t="shared" si="19"/>
        <v>937142.042</v>
      </c>
      <c r="G78" s="10">
        <v>404670</v>
      </c>
      <c r="H78" s="10">
        <v>32382.20904907011</v>
      </c>
      <c r="I78" s="10">
        <f t="shared" si="20"/>
        <v>437052.20904907014</v>
      </c>
      <c r="J78" s="12">
        <f>(D78+E78-H78)/C77</f>
        <v>0.06286393688529955</v>
      </c>
      <c r="K78" s="13">
        <f t="shared" si="21"/>
        <v>0.09327341842786947</v>
      </c>
      <c r="L78" s="14">
        <f t="shared" si="22"/>
        <v>-500089.8329509299</v>
      </c>
      <c r="M78" s="10">
        <f t="shared" si="23"/>
        <v>404789.36802999995</v>
      </c>
      <c r="N78" s="15">
        <f t="shared" si="24"/>
        <v>119.36802999995416</v>
      </c>
      <c r="Q78" s="20">
        <v>377250110</v>
      </c>
      <c r="R78" s="32">
        <v>1.073</v>
      </c>
      <c r="S78" s="18">
        <f t="shared" si="25"/>
        <v>0.08638805002625204</v>
      </c>
      <c r="T78" s="9"/>
    </row>
    <row r="79" spans="1:20" ht="12.75">
      <c r="A79" s="30" t="s">
        <v>128</v>
      </c>
      <c r="B79" s="34" t="s">
        <v>130</v>
      </c>
      <c r="C79" s="10">
        <v>3354395.12</v>
      </c>
      <c r="D79" s="10">
        <f t="shared" si="26"/>
        <v>670879.0240000001</v>
      </c>
      <c r="E79" s="10">
        <v>19606.4</v>
      </c>
      <c r="F79" s="10">
        <f t="shared" si="19"/>
        <v>690485.4240000001</v>
      </c>
      <c r="G79" s="10">
        <v>671262.95</v>
      </c>
      <c r="H79" s="10">
        <v>62096.06692250923</v>
      </c>
      <c r="I79" s="10">
        <f t="shared" si="20"/>
        <v>733359.0169225092</v>
      </c>
      <c r="J79" s="12">
        <f>(D79+E79-H79)/C78</f>
        <v>0.1341076013912288</v>
      </c>
      <c r="K79" s="13">
        <f t="shared" si="21"/>
        <v>0.2186263068861456</v>
      </c>
      <c r="L79" s="14">
        <f t="shared" si="22"/>
        <v>42873.592922509066</v>
      </c>
      <c r="M79" s="10">
        <f t="shared" si="23"/>
        <v>671075.60184</v>
      </c>
      <c r="N79" s="15">
        <f t="shared" si="24"/>
        <v>-187.3481599999359</v>
      </c>
      <c r="Q79" s="20">
        <v>443833070</v>
      </c>
      <c r="R79" s="32">
        <v>1.512</v>
      </c>
      <c r="S79" s="18">
        <f t="shared" si="25"/>
        <v>0.20005860306641515</v>
      </c>
      <c r="T79" s="9" t="s">
        <v>42</v>
      </c>
    </row>
    <row r="80" spans="1:20" s="5" customFormat="1" ht="12.75">
      <c r="A80" s="21" t="s">
        <v>131</v>
      </c>
      <c r="B80" s="24" t="s">
        <v>132</v>
      </c>
      <c r="C80" s="25">
        <v>8177383.69</v>
      </c>
      <c r="D80" s="10">
        <f t="shared" si="26"/>
        <v>1635476.7380000001</v>
      </c>
      <c r="E80" s="25">
        <v>0</v>
      </c>
      <c r="F80" s="25">
        <f t="shared" si="19"/>
        <v>1635476.7380000001</v>
      </c>
      <c r="G80" s="25">
        <v>195000</v>
      </c>
      <c r="H80" s="25">
        <v>42491.06112916552</v>
      </c>
      <c r="I80" s="10">
        <f t="shared" si="20"/>
        <v>237491.06112916552</v>
      </c>
      <c r="J80" s="26"/>
      <c r="K80" s="13">
        <f t="shared" si="21"/>
        <v>0.029042426053652072</v>
      </c>
      <c r="L80" s="14">
        <f t="shared" si="22"/>
        <v>-1397985.6768708345</v>
      </c>
      <c r="M80" s="25">
        <f t="shared" si="23"/>
        <v>188511.48</v>
      </c>
      <c r="N80" s="14">
        <f t="shared" si="24"/>
        <v>-6488.5199999999895</v>
      </c>
      <c r="Q80" s="27">
        <v>47127870</v>
      </c>
      <c r="R80" s="33">
        <v>4</v>
      </c>
      <c r="S80" s="29">
        <f t="shared" si="25"/>
        <v>0.02305278645913703</v>
      </c>
      <c r="T80" s="24"/>
    </row>
    <row r="81" spans="1:20" ht="12.75">
      <c r="A81" s="8" t="s">
        <v>131</v>
      </c>
      <c r="B81" s="9" t="s">
        <v>133</v>
      </c>
      <c r="C81" s="10">
        <v>3448337.54</v>
      </c>
      <c r="D81" s="10">
        <f t="shared" si="26"/>
        <v>689667.508</v>
      </c>
      <c r="E81" s="10">
        <v>0</v>
      </c>
      <c r="F81" s="10">
        <f t="shared" si="19"/>
        <v>689667.508</v>
      </c>
      <c r="G81" s="10">
        <v>75000</v>
      </c>
      <c r="H81" s="10">
        <v>48625.65756635048</v>
      </c>
      <c r="I81" s="10">
        <f t="shared" si="20"/>
        <v>123625.65756635048</v>
      </c>
      <c r="J81" s="12">
        <f>(D81+E81-H81)/C79</f>
        <v>0.1911050509856601</v>
      </c>
      <c r="K81" s="13">
        <f t="shared" si="21"/>
        <v>0.03585079944533228</v>
      </c>
      <c r="L81" s="14">
        <f t="shared" si="22"/>
        <v>-566041.8504336495</v>
      </c>
      <c r="M81" s="10">
        <f t="shared" si="23"/>
        <v>75008.285595</v>
      </c>
      <c r="N81" s="15">
        <f t="shared" si="24"/>
        <v>8.285594999993918</v>
      </c>
      <c r="Q81" s="20">
        <v>26364951</v>
      </c>
      <c r="R81" s="32">
        <v>2.845</v>
      </c>
      <c r="S81" s="18">
        <f t="shared" si="25"/>
        <v>0.021752013752980803</v>
      </c>
      <c r="T81" s="9"/>
    </row>
    <row r="82" spans="1:20" ht="12.75">
      <c r="A82" s="8" t="s">
        <v>134</v>
      </c>
      <c r="B82" s="9" t="s">
        <v>135</v>
      </c>
      <c r="C82" s="10">
        <v>3572088.6</v>
      </c>
      <c r="D82" s="10">
        <f t="shared" si="26"/>
        <v>714417.7200000001</v>
      </c>
      <c r="E82" s="10">
        <v>0</v>
      </c>
      <c r="F82" s="10">
        <f t="shared" si="19"/>
        <v>714417.7200000001</v>
      </c>
      <c r="G82" s="10">
        <v>584000</v>
      </c>
      <c r="H82" s="10">
        <v>47665.24581122925</v>
      </c>
      <c r="I82" s="10">
        <f t="shared" si="20"/>
        <v>631665.2458112292</v>
      </c>
      <c r="J82" s="12">
        <f>(D82+E82-H82)/C81</f>
        <v>0.19335475905551022</v>
      </c>
      <c r="K82" s="13">
        <f t="shared" si="21"/>
        <v>0.1768335885653086</v>
      </c>
      <c r="L82" s="14">
        <f t="shared" si="22"/>
        <v>-82752.47418877087</v>
      </c>
      <c r="M82" s="10">
        <f t="shared" si="23"/>
        <v>584020.910352</v>
      </c>
      <c r="N82" s="15">
        <f t="shared" si="24"/>
        <v>20.910352000035346</v>
      </c>
      <c r="Q82" s="20">
        <v>94136188</v>
      </c>
      <c r="R82" s="32">
        <v>6.204</v>
      </c>
      <c r="S82" s="18">
        <f t="shared" si="25"/>
        <v>0.16349563959639749</v>
      </c>
      <c r="T82" s="9"/>
    </row>
    <row r="83" spans="1:20" s="5" customFormat="1" ht="12.75">
      <c r="A83" s="21" t="s">
        <v>134</v>
      </c>
      <c r="B83" s="24" t="s">
        <v>136</v>
      </c>
      <c r="C83" s="25">
        <v>14576987.680000002</v>
      </c>
      <c r="D83" s="25">
        <f t="shared" si="26"/>
        <v>2915397.5360000003</v>
      </c>
      <c r="E83" s="25">
        <v>773723.74</v>
      </c>
      <c r="F83" s="25">
        <f t="shared" si="19"/>
        <v>3689121.2760000005</v>
      </c>
      <c r="G83" s="25">
        <v>2487161.06</v>
      </c>
      <c r="H83" s="25">
        <v>392111.5554078948</v>
      </c>
      <c r="I83" s="10">
        <f t="shared" si="20"/>
        <v>2879272.615407895</v>
      </c>
      <c r="J83" s="26">
        <f>(D83+E83-H83)/C82</f>
        <v>0.9229921454333764</v>
      </c>
      <c r="K83" s="13">
        <f t="shared" si="21"/>
        <v>0.19752178424067204</v>
      </c>
      <c r="L83" s="14">
        <f t="shared" si="22"/>
        <v>-809848.6605921057</v>
      </c>
      <c r="M83" s="25">
        <f t="shared" si="23"/>
        <v>2487269.3997060005</v>
      </c>
      <c r="N83" s="14">
        <f t="shared" si="24"/>
        <v>108.3397060004063</v>
      </c>
      <c r="Q83" s="27">
        <v>890536842</v>
      </c>
      <c r="R83" s="33">
        <v>2.793</v>
      </c>
      <c r="S83" s="29">
        <f t="shared" si="25"/>
        <v>0.17062986223954882</v>
      </c>
      <c r="T83" s="24"/>
    </row>
    <row r="84" spans="1:20" ht="12.75">
      <c r="A84" s="8" t="s">
        <v>134</v>
      </c>
      <c r="B84" s="9" t="s">
        <v>137</v>
      </c>
      <c r="C84" s="10">
        <v>3464890.54</v>
      </c>
      <c r="D84" s="10">
        <f t="shared" si="26"/>
        <v>692978.108</v>
      </c>
      <c r="E84" s="10">
        <v>13739.38</v>
      </c>
      <c r="F84" s="10">
        <f t="shared" si="19"/>
        <v>706717.488</v>
      </c>
      <c r="G84" s="10">
        <v>560000</v>
      </c>
      <c r="H84" s="10">
        <v>108509.38678747561</v>
      </c>
      <c r="I84" s="10">
        <f t="shared" si="20"/>
        <v>668509.3867874756</v>
      </c>
      <c r="J84" s="12">
        <f>(D84+E84-H84)/C83</f>
        <v>0.041037840899960494</v>
      </c>
      <c r="K84" s="13">
        <f t="shared" si="21"/>
        <v>0.19293809690954206</v>
      </c>
      <c r="L84" s="14">
        <f t="shared" si="22"/>
        <v>-38208.10121252446</v>
      </c>
      <c r="M84" s="10">
        <f t="shared" si="23"/>
        <v>559987.0845</v>
      </c>
      <c r="N84" s="15">
        <f t="shared" si="24"/>
        <v>-12.915500000002794</v>
      </c>
      <c r="Q84" s="20">
        <v>113934300</v>
      </c>
      <c r="R84" s="32">
        <v>4.915</v>
      </c>
      <c r="S84" s="18">
        <f t="shared" si="25"/>
        <v>0.16161753972753207</v>
      </c>
      <c r="T84" s="9"/>
    </row>
    <row r="85" spans="1:20" ht="12.75">
      <c r="A85" s="8" t="s">
        <v>138</v>
      </c>
      <c r="B85" t="s">
        <v>139</v>
      </c>
      <c r="C85" s="10">
        <v>975246.13</v>
      </c>
      <c r="D85" s="10">
        <f t="shared" si="26"/>
        <v>200000</v>
      </c>
      <c r="E85" s="10">
        <v>25108.4</v>
      </c>
      <c r="F85" s="10">
        <f t="shared" si="19"/>
        <v>225108.4</v>
      </c>
      <c r="G85" s="10">
        <v>19817.92</v>
      </c>
      <c r="H85" s="10">
        <v>0</v>
      </c>
      <c r="I85" s="10">
        <f t="shared" si="20"/>
        <v>19817.92</v>
      </c>
      <c r="J85" s="12">
        <f>(D85+E85-H85)/C84</f>
        <v>0.06496840157034224</v>
      </c>
      <c r="K85" s="13">
        <f t="shared" si="21"/>
        <v>0.02032094195544257</v>
      </c>
      <c r="L85" s="14">
        <f t="shared" si="22"/>
        <v>-205290.47999999998</v>
      </c>
      <c r="M85" s="10">
        <f t="shared" si="23"/>
        <v>19830.39681</v>
      </c>
      <c r="N85" s="15">
        <f t="shared" si="24"/>
        <v>12.476810000000114</v>
      </c>
      <c r="Q85" s="20">
        <v>55547330</v>
      </c>
      <c r="R85" s="32">
        <v>0.357</v>
      </c>
      <c r="S85" s="18">
        <f t="shared" si="25"/>
        <v>0.02033373545404379</v>
      </c>
      <c r="T85" s="9"/>
    </row>
    <row r="86" spans="1:20" ht="12.75">
      <c r="A86" s="8" t="s">
        <v>140</v>
      </c>
      <c r="B86" s="9" t="s">
        <v>141</v>
      </c>
      <c r="C86" s="10">
        <v>6494935.45</v>
      </c>
      <c r="D86" s="10">
        <f t="shared" si="26"/>
        <v>1298987.09</v>
      </c>
      <c r="E86" s="10">
        <v>2296.63</v>
      </c>
      <c r="F86" s="10">
        <f t="shared" si="19"/>
        <v>1301283.72</v>
      </c>
      <c r="G86" s="10">
        <v>975371.9502272</v>
      </c>
      <c r="H86" s="10">
        <v>213906.467452061</v>
      </c>
      <c r="I86" s="10">
        <f t="shared" si="20"/>
        <v>1189278.417679261</v>
      </c>
      <c r="J86" s="12">
        <f>(D86+E86-H86)/C85</f>
        <v>1.114977254560281</v>
      </c>
      <c r="K86" s="13">
        <f t="shared" si="21"/>
        <v>0.1831085815763205</v>
      </c>
      <c r="L86" s="14">
        <f t="shared" si="22"/>
        <v>-112005.30232073902</v>
      </c>
      <c r="M86" s="10">
        <f t="shared" si="23"/>
        <v>975338.37352</v>
      </c>
      <c r="N86" s="15">
        <f t="shared" si="24"/>
        <v>-33.576707200030796</v>
      </c>
      <c r="Q86" s="20">
        <v>779024260</v>
      </c>
      <c r="R86" s="32">
        <v>1.252</v>
      </c>
      <c r="S86" s="18">
        <f t="shared" si="25"/>
        <v>0.15016906342310146</v>
      </c>
      <c r="T86" s="9"/>
    </row>
    <row r="87" spans="1:20" ht="12.75">
      <c r="A87" s="8" t="s">
        <v>140</v>
      </c>
      <c r="B87" s="9" t="s">
        <v>142</v>
      </c>
      <c r="C87" s="10">
        <v>2776903.18</v>
      </c>
      <c r="D87" s="10">
        <f t="shared" si="26"/>
        <v>555380.636</v>
      </c>
      <c r="E87" s="10">
        <v>6362.14</v>
      </c>
      <c r="F87" s="10">
        <f t="shared" si="19"/>
        <v>561742.7760000001</v>
      </c>
      <c r="G87" s="10">
        <v>350000</v>
      </c>
      <c r="H87" s="10">
        <v>18584.29779802105</v>
      </c>
      <c r="I87" s="10">
        <f t="shared" si="20"/>
        <v>368584.29779802106</v>
      </c>
      <c r="K87" s="13">
        <f t="shared" si="21"/>
        <v>0.13273213861133648</v>
      </c>
      <c r="L87" s="14">
        <f t="shared" si="22"/>
        <v>-193158.47820197901</v>
      </c>
      <c r="M87" s="10">
        <f t="shared" si="23"/>
        <v>350006.35874399997</v>
      </c>
      <c r="N87" s="15">
        <f t="shared" si="24"/>
        <v>6.358743999968283</v>
      </c>
      <c r="Q87" s="20">
        <v>118686456</v>
      </c>
      <c r="R87" s="32">
        <v>2.949</v>
      </c>
      <c r="S87" s="18">
        <f t="shared" si="25"/>
        <v>0.12604197411880955</v>
      </c>
      <c r="T87" s="9"/>
    </row>
    <row r="88" spans="1:20" ht="12.75">
      <c r="A88" s="8" t="s">
        <v>143</v>
      </c>
      <c r="B88" t="s">
        <v>144</v>
      </c>
      <c r="C88" s="10">
        <v>1495002.42</v>
      </c>
      <c r="D88" s="10">
        <f t="shared" si="26"/>
        <v>299000.484</v>
      </c>
      <c r="E88" s="10">
        <v>3088.39</v>
      </c>
      <c r="F88" s="10">
        <f t="shared" si="19"/>
        <v>302088.874</v>
      </c>
      <c r="G88" s="10">
        <v>74228.81</v>
      </c>
      <c r="H88" s="10">
        <v>0</v>
      </c>
      <c r="I88" s="10">
        <f t="shared" si="20"/>
        <v>74228.81</v>
      </c>
      <c r="J88" s="12">
        <f>(D88+E88-H88)/C86</f>
        <v>0.04651145131858085</v>
      </c>
      <c r="K88" s="13">
        <f t="shared" si="21"/>
        <v>0.04965129755442135</v>
      </c>
      <c r="L88" s="14">
        <f t="shared" si="22"/>
        <v>-227860.064</v>
      </c>
      <c r="M88" s="10">
        <f t="shared" si="23"/>
        <v>74231.16692</v>
      </c>
      <c r="N88" s="15">
        <f t="shared" si="24"/>
        <v>2.35692000000563</v>
      </c>
      <c r="Q88" s="16">
        <v>29609560</v>
      </c>
      <c r="R88" s="32">
        <v>2.507</v>
      </c>
      <c r="S88" s="18">
        <f t="shared" si="25"/>
        <v>0.04965287408698643</v>
      </c>
      <c r="T88" s="9"/>
    </row>
    <row r="89" spans="1:20" ht="12.75">
      <c r="A89" s="8" t="s">
        <v>145</v>
      </c>
      <c r="B89" s="9" t="s">
        <v>146</v>
      </c>
      <c r="C89" s="10">
        <v>20948770.400000002</v>
      </c>
      <c r="D89" s="10">
        <f t="shared" si="26"/>
        <v>4189754.0800000005</v>
      </c>
      <c r="E89" s="10">
        <v>650000</v>
      </c>
      <c r="F89" s="10">
        <f t="shared" si="19"/>
        <v>4839754.08</v>
      </c>
      <c r="G89" s="10">
        <v>4004718.01</v>
      </c>
      <c r="H89" s="10">
        <v>540221.2123132641</v>
      </c>
      <c r="I89" s="10">
        <f t="shared" si="20"/>
        <v>4544939.222313264</v>
      </c>
      <c r="J89" s="12">
        <f aca="true" t="shared" si="27" ref="J89:J94">(D89+E89-H89)/C88</f>
        <v>2.8759370621532074</v>
      </c>
      <c r="K89" s="13">
        <f t="shared" si="21"/>
        <v>0.2169549398619245</v>
      </c>
      <c r="L89" s="14">
        <f t="shared" si="22"/>
        <v>-294814.8576867357</v>
      </c>
      <c r="M89" s="10">
        <f t="shared" si="23"/>
        <v>4006007.09586</v>
      </c>
      <c r="N89" s="15">
        <f t="shared" si="24"/>
        <v>1289.085859999992</v>
      </c>
      <c r="Q89" s="20">
        <v>1576547460</v>
      </c>
      <c r="R89" s="32">
        <v>2.541</v>
      </c>
      <c r="S89" s="18">
        <f t="shared" si="25"/>
        <v>0.19122874609671597</v>
      </c>
      <c r="T89" s="9"/>
    </row>
    <row r="90" spans="1:20" ht="12.75">
      <c r="A90" s="8" t="s">
        <v>147</v>
      </c>
      <c r="B90" s="9" t="s">
        <v>148</v>
      </c>
      <c r="C90" s="10">
        <v>3760482.98</v>
      </c>
      <c r="D90" s="10">
        <f t="shared" si="26"/>
        <v>752096.596</v>
      </c>
      <c r="E90" s="10">
        <v>235967.64</v>
      </c>
      <c r="F90" s="10">
        <f t="shared" si="19"/>
        <v>988064.236</v>
      </c>
      <c r="G90" s="10">
        <v>584000</v>
      </c>
      <c r="H90" s="10">
        <v>138939.82372133576</v>
      </c>
      <c r="I90" s="10">
        <f t="shared" si="20"/>
        <v>722939.8237213357</v>
      </c>
      <c r="J90" s="12">
        <f t="shared" si="27"/>
        <v>0.04053337718946331</v>
      </c>
      <c r="K90" s="13">
        <f t="shared" si="21"/>
        <v>0.19224653523663487</v>
      </c>
      <c r="L90" s="14">
        <f t="shared" si="22"/>
        <v>-265124.4122786643</v>
      </c>
      <c r="M90" s="10">
        <f t="shared" si="23"/>
        <v>583948.65265</v>
      </c>
      <c r="N90" s="15">
        <f t="shared" si="24"/>
        <v>-51.347350000054576</v>
      </c>
      <c r="Q90" s="20">
        <v>204535430</v>
      </c>
      <c r="R90" s="32">
        <v>2.855</v>
      </c>
      <c r="S90" s="18">
        <f t="shared" si="25"/>
        <v>0.15528554596728955</v>
      </c>
      <c r="T90" s="9"/>
    </row>
    <row r="91" spans="1:20" ht="12.75">
      <c r="A91" s="8" t="s">
        <v>147</v>
      </c>
      <c r="B91" s="9" t="s">
        <v>149</v>
      </c>
      <c r="C91" s="10">
        <v>18812977.080000002</v>
      </c>
      <c r="D91" s="10">
        <f t="shared" si="26"/>
        <v>3762595.4160000007</v>
      </c>
      <c r="E91" s="10">
        <v>1157745.67</v>
      </c>
      <c r="F91" s="10">
        <f t="shared" si="19"/>
        <v>4920341.086000001</v>
      </c>
      <c r="G91" s="10">
        <v>1100000</v>
      </c>
      <c r="H91" s="10">
        <v>342281.9008047115</v>
      </c>
      <c r="I91" s="10">
        <f t="shared" si="20"/>
        <v>1442281.9008047115</v>
      </c>
      <c r="J91" s="12">
        <f t="shared" si="27"/>
        <v>1.2174125530001174</v>
      </c>
      <c r="K91" s="13">
        <f t="shared" si="21"/>
        <v>0.07666420336725947</v>
      </c>
      <c r="L91" s="14">
        <f t="shared" si="22"/>
        <v>-3478059.1851952896</v>
      </c>
      <c r="M91" s="10">
        <f t="shared" si="23"/>
        <v>1099402.374321</v>
      </c>
      <c r="N91" s="15">
        <f t="shared" si="24"/>
        <v>-597.625679000048</v>
      </c>
      <c r="Q91" s="20">
        <v>263835463</v>
      </c>
      <c r="R91" s="32">
        <v>4.167</v>
      </c>
      <c r="S91" s="18">
        <f t="shared" si="25"/>
        <v>0.05843851133427309</v>
      </c>
      <c r="T91" s="9"/>
    </row>
    <row r="92" spans="1:20" ht="12.75">
      <c r="A92" s="8" t="s">
        <v>150</v>
      </c>
      <c r="B92" t="s">
        <v>151</v>
      </c>
      <c r="C92" s="10">
        <v>1392590.42</v>
      </c>
      <c r="D92" s="10">
        <f t="shared" si="26"/>
        <v>278518.084</v>
      </c>
      <c r="E92" s="10">
        <v>0</v>
      </c>
      <c r="F92" s="10">
        <f t="shared" si="19"/>
        <v>278518.084</v>
      </c>
      <c r="G92" s="10">
        <v>7823.44</v>
      </c>
      <c r="H92" s="10">
        <v>0</v>
      </c>
      <c r="I92" s="10">
        <f t="shared" si="20"/>
        <v>7823.44</v>
      </c>
      <c r="J92" s="12">
        <f t="shared" si="27"/>
        <v>0.014804572546685947</v>
      </c>
      <c r="K92" s="13">
        <f t="shared" si="21"/>
        <v>0.005617904509209535</v>
      </c>
      <c r="L92" s="14">
        <f t="shared" si="22"/>
        <v>-270694.644</v>
      </c>
      <c r="M92" s="10">
        <f t="shared" si="23"/>
        <v>7840.876112</v>
      </c>
      <c r="N92" s="15">
        <f t="shared" si="24"/>
        <v>17.43611200000032</v>
      </c>
      <c r="Q92" s="22">
        <v>36639608</v>
      </c>
      <c r="R92" s="32">
        <v>0.214</v>
      </c>
      <c r="S92" s="18">
        <f t="shared" si="25"/>
        <v>0.005630425141083478</v>
      </c>
      <c r="T92" s="9"/>
    </row>
    <row r="93" spans="1:20" ht="12.75">
      <c r="A93" s="8" t="s">
        <v>150</v>
      </c>
      <c r="B93" t="s">
        <v>152</v>
      </c>
      <c r="C93" s="10">
        <v>1278296.67</v>
      </c>
      <c r="D93" s="10">
        <f t="shared" si="26"/>
        <v>255659.334</v>
      </c>
      <c r="E93" s="10">
        <v>0</v>
      </c>
      <c r="F93" s="10">
        <f t="shared" si="19"/>
        <v>255659.334</v>
      </c>
      <c r="G93" s="10">
        <v>156952.78</v>
      </c>
      <c r="H93" s="10">
        <v>11068.413643528016</v>
      </c>
      <c r="I93" s="10">
        <f t="shared" si="20"/>
        <v>168021.193643528</v>
      </c>
      <c r="J93" s="12">
        <f t="shared" si="27"/>
        <v>0.17563737107747157</v>
      </c>
      <c r="K93" s="13">
        <f t="shared" si="21"/>
        <v>0.13144147018980187</v>
      </c>
      <c r="L93" s="14">
        <f t="shared" si="22"/>
        <v>-87638.140356472</v>
      </c>
      <c r="M93" s="10">
        <f t="shared" si="23"/>
        <v>156957.67879</v>
      </c>
      <c r="N93" s="15">
        <f t="shared" si="24"/>
        <v>4.8987900000065565</v>
      </c>
      <c r="Q93" s="20">
        <v>19627070</v>
      </c>
      <c r="R93" s="32">
        <v>7.997</v>
      </c>
      <c r="S93" s="18">
        <f t="shared" si="25"/>
        <v>0.12278658192076806</v>
      </c>
      <c r="T93" s="9"/>
    </row>
    <row r="94" spans="1:20" ht="12.75">
      <c r="A94" s="8" t="s">
        <v>153</v>
      </c>
      <c r="B94" s="9" t="s">
        <v>154</v>
      </c>
      <c r="C94" s="10">
        <v>12708200.62</v>
      </c>
      <c r="D94" s="10">
        <f t="shared" si="26"/>
        <v>2541640.124</v>
      </c>
      <c r="E94" s="10">
        <v>464593.64</v>
      </c>
      <c r="F94" s="10">
        <f t="shared" si="19"/>
        <v>3006233.764</v>
      </c>
      <c r="G94" s="10">
        <v>2073000</v>
      </c>
      <c r="H94" s="10">
        <v>202014.48538812785</v>
      </c>
      <c r="I94" s="10">
        <f t="shared" si="20"/>
        <v>2275014.485388128</v>
      </c>
      <c r="J94" s="12">
        <f t="shared" si="27"/>
        <v>2.19371554696444</v>
      </c>
      <c r="K94" s="13">
        <f t="shared" si="21"/>
        <v>0.17901940277900083</v>
      </c>
      <c r="L94" s="14">
        <f t="shared" si="22"/>
        <v>-731219.2786118719</v>
      </c>
      <c r="M94" s="10">
        <f t="shared" si="23"/>
        <v>2073119.56495</v>
      </c>
      <c r="N94" s="15">
        <f t="shared" si="24"/>
        <v>119.56495000002906</v>
      </c>
      <c r="Q94" s="20">
        <v>655842950</v>
      </c>
      <c r="R94" s="32">
        <v>3.161</v>
      </c>
      <c r="S94" s="18">
        <f t="shared" si="25"/>
        <v>0.16313242345949053</v>
      </c>
      <c r="T94" s="9"/>
    </row>
    <row r="95" spans="1:20" ht="12.75">
      <c r="A95" s="8" t="s">
        <v>153</v>
      </c>
      <c r="B95" s="9" t="s">
        <v>155</v>
      </c>
      <c r="C95" s="10">
        <v>11336301.51</v>
      </c>
      <c r="D95" s="10">
        <f t="shared" si="26"/>
        <v>2267260.302</v>
      </c>
      <c r="E95" s="10">
        <v>402051.6</v>
      </c>
      <c r="F95" s="10">
        <f t="shared" si="19"/>
        <v>2669311.9020000002</v>
      </c>
      <c r="G95" s="10">
        <v>1200000</v>
      </c>
      <c r="H95" s="10">
        <v>176890.2293218649</v>
      </c>
      <c r="I95" s="10">
        <f t="shared" si="20"/>
        <v>1376890.229321865</v>
      </c>
      <c r="K95" s="13">
        <f t="shared" si="21"/>
        <v>0.12145850461963101</v>
      </c>
      <c r="L95" s="14">
        <f t="shared" si="22"/>
        <v>-1292421.6726781353</v>
      </c>
      <c r="M95" s="10">
        <f t="shared" si="23"/>
        <v>1200054.8160899999</v>
      </c>
      <c r="N95" s="15">
        <f t="shared" si="24"/>
        <v>54.816089999862015</v>
      </c>
      <c r="Q95" s="20">
        <v>201115270</v>
      </c>
      <c r="R95" s="32">
        <v>5.967</v>
      </c>
      <c r="S95" s="18">
        <f t="shared" si="25"/>
        <v>0.10585946527898939</v>
      </c>
      <c r="T95" s="9"/>
    </row>
    <row r="96" spans="1:20" ht="12.75">
      <c r="A96" s="8" t="s">
        <v>153</v>
      </c>
      <c r="B96" t="s">
        <v>156</v>
      </c>
      <c r="C96" s="10">
        <v>13839076.03</v>
      </c>
      <c r="D96" s="10">
        <f t="shared" si="26"/>
        <v>2767815.2060000002</v>
      </c>
      <c r="E96" s="10">
        <v>263308.68</v>
      </c>
      <c r="F96" s="10">
        <f t="shared" si="19"/>
        <v>3031123.8860000004</v>
      </c>
      <c r="G96" s="10">
        <v>1246526.37</v>
      </c>
      <c r="H96" s="10">
        <v>592058.5490806956</v>
      </c>
      <c r="I96" s="10">
        <f t="shared" si="20"/>
        <v>1838584.9190806956</v>
      </c>
      <c r="J96" s="12">
        <f>(D96+E96-H96)/C94</f>
        <v>0.1919284570532146</v>
      </c>
      <c r="K96" s="13">
        <f t="shared" si="21"/>
        <v>0.13285460063193943</v>
      </c>
      <c r="L96" s="14">
        <f t="shared" si="22"/>
        <v>-1192538.9669193048</v>
      </c>
      <c r="M96" s="10">
        <f t="shared" si="23"/>
        <v>1246346.38656</v>
      </c>
      <c r="N96" s="15">
        <f t="shared" si="24"/>
        <v>-179.9834400000982</v>
      </c>
      <c r="Q96" s="20">
        <v>303690640</v>
      </c>
      <c r="R96" s="32">
        <v>4.104</v>
      </c>
      <c r="S96" s="18">
        <f t="shared" si="25"/>
        <v>0.09005994214196106</v>
      </c>
      <c r="T96" s="9"/>
    </row>
    <row r="97" spans="1:20" s="5" customFormat="1" ht="13.5" customHeight="1">
      <c r="A97" s="21" t="s">
        <v>153</v>
      </c>
      <c r="B97" s="24" t="s">
        <v>157</v>
      </c>
      <c r="C97" s="25">
        <v>24586415.14</v>
      </c>
      <c r="D97" s="25">
        <f t="shared" si="26"/>
        <v>4917283.028</v>
      </c>
      <c r="E97" s="25">
        <v>679899.57</v>
      </c>
      <c r="F97" s="25">
        <f t="shared" si="19"/>
        <v>5597182.598</v>
      </c>
      <c r="G97" s="25">
        <v>2595350</v>
      </c>
      <c r="H97" s="25">
        <v>692097.5954453817</v>
      </c>
      <c r="I97" s="10">
        <f t="shared" si="20"/>
        <v>3287447.5954453815</v>
      </c>
      <c r="J97" s="26">
        <f>(D97+E97-H97)/C96</f>
        <v>0.3544373187864204</v>
      </c>
      <c r="K97" s="13">
        <f t="shared" si="21"/>
        <v>0.13370991975552324</v>
      </c>
      <c r="L97" s="14">
        <f t="shared" si="22"/>
        <v>-2309735.0025546188</v>
      </c>
      <c r="M97" s="25">
        <f t="shared" si="23"/>
        <v>1928523.39372</v>
      </c>
      <c r="N97" s="14">
        <f t="shared" si="24"/>
        <v>-666826.60628</v>
      </c>
      <c r="Q97" s="27">
        <v>431823420</v>
      </c>
      <c r="R97" s="33">
        <v>4.466</v>
      </c>
      <c r="S97" s="29">
        <f t="shared" si="25"/>
        <v>0.07843857604854548</v>
      </c>
      <c r="T97" s="24"/>
    </row>
    <row r="98" spans="1:20" ht="13.5" customHeight="1">
      <c r="A98" s="8" t="s">
        <v>153</v>
      </c>
      <c r="B98" t="s">
        <v>158</v>
      </c>
      <c r="C98" s="10">
        <v>18871082.98</v>
      </c>
      <c r="D98" s="10">
        <f t="shared" si="26"/>
        <v>3774216.5960000004</v>
      </c>
      <c r="E98" s="10">
        <v>418806.28</v>
      </c>
      <c r="F98" s="10">
        <f t="shared" si="19"/>
        <v>4193022.876</v>
      </c>
      <c r="G98" s="10">
        <v>500000</v>
      </c>
      <c r="H98" s="10">
        <v>316043.68078928476</v>
      </c>
      <c r="I98" s="10">
        <f t="shared" si="20"/>
        <v>816043.6807892848</v>
      </c>
      <c r="J98" s="12">
        <f>(D98+E98-H98)/C97</f>
        <v>0.15768786027301723</v>
      </c>
      <c r="K98" s="13">
        <f t="shared" si="21"/>
        <v>0.04324307627994357</v>
      </c>
      <c r="L98" s="14">
        <f t="shared" si="22"/>
        <v>-3376979.1952107153</v>
      </c>
      <c r="M98" s="10">
        <f t="shared" si="23"/>
        <v>499923.56832</v>
      </c>
      <c r="N98" s="15">
        <f t="shared" si="24"/>
        <v>-76.43167999997968</v>
      </c>
      <c r="Q98" s="20">
        <v>251977605</v>
      </c>
      <c r="R98" s="32">
        <v>1.984</v>
      </c>
      <c r="S98" s="18">
        <f t="shared" si="25"/>
        <v>0.02649151449600589</v>
      </c>
      <c r="T98" s="9"/>
    </row>
    <row r="99" spans="1:20" ht="13.5" customHeight="1">
      <c r="A99" s="8" t="s">
        <v>153</v>
      </c>
      <c r="B99" s="9" t="s">
        <v>159</v>
      </c>
      <c r="C99" s="10">
        <v>7896180.380000001</v>
      </c>
      <c r="D99" s="10">
        <f t="shared" si="26"/>
        <v>1579236.0760000004</v>
      </c>
      <c r="E99" s="10">
        <v>243119.79</v>
      </c>
      <c r="F99" s="10">
        <f>D99+E99</f>
        <v>1822355.8660000004</v>
      </c>
      <c r="G99" s="10">
        <v>1386287</v>
      </c>
      <c r="H99" s="10">
        <v>353178.5746487964</v>
      </c>
      <c r="I99" s="10">
        <f>G99+H99</f>
        <v>1739465.5746487963</v>
      </c>
      <c r="K99" s="13">
        <f aca="true" t="shared" si="28" ref="K99:K105">I99/C99</f>
        <v>0.22029202613641358</v>
      </c>
      <c r="L99" s="14">
        <f aca="true" t="shared" si="29" ref="L99:L105">I99-F99</f>
        <v>-82890.29135120404</v>
      </c>
      <c r="M99" s="10">
        <f aca="true" t="shared" si="30" ref="M99:M105">(Q99*R99)/1000</f>
        <v>1386003.3780699999</v>
      </c>
      <c r="N99" s="15">
        <f>M99-G99</f>
        <v>-283.6219300001394</v>
      </c>
      <c r="Q99" s="20">
        <v>437639210</v>
      </c>
      <c r="R99" s="32">
        <v>3.167</v>
      </c>
      <c r="S99" s="18">
        <f aca="true" t="shared" si="31" ref="S99:S105">M99/C99</f>
        <v>0.17552833286085592</v>
      </c>
      <c r="T99" s="9"/>
    </row>
    <row r="100" spans="1:20" ht="13.5" customHeight="1">
      <c r="A100" s="8" t="s">
        <v>153</v>
      </c>
      <c r="B100" s="9" t="s">
        <v>160</v>
      </c>
      <c r="C100" s="10">
        <v>16260187.06</v>
      </c>
      <c r="D100" s="10">
        <f>IF((C100*0.2)&lt;200000,200000,(C100*0.2))</f>
        <v>3252037.4120000005</v>
      </c>
      <c r="E100" s="10">
        <v>520740.6899999995</v>
      </c>
      <c r="F100" s="10">
        <f>D100+E100</f>
        <v>3772778.102</v>
      </c>
      <c r="G100" s="10">
        <v>2675000</v>
      </c>
      <c r="H100" s="10">
        <v>291114.5181550622</v>
      </c>
      <c r="I100" s="10">
        <f>G100+H100</f>
        <v>2966114.518155062</v>
      </c>
      <c r="K100" s="13">
        <f t="shared" si="28"/>
        <v>0.18241576847856153</v>
      </c>
      <c r="L100" s="14">
        <f t="shared" si="29"/>
        <v>-806663.5838449378</v>
      </c>
      <c r="M100" s="10">
        <f t="shared" si="30"/>
        <v>2674984.9152</v>
      </c>
      <c r="N100" s="15">
        <f>M100-G100</f>
        <v>-15.084799999836832</v>
      </c>
      <c r="Q100" s="20">
        <v>301237040</v>
      </c>
      <c r="R100" s="32">
        <v>8.88</v>
      </c>
      <c r="S100" s="18">
        <f t="shared" si="31"/>
        <v>0.1645113248285103</v>
      </c>
      <c r="T100" s="9"/>
    </row>
    <row r="101" spans="1:20" ht="13.5" customHeight="1">
      <c r="A101" s="8" t="s">
        <v>153</v>
      </c>
      <c r="B101" s="9" t="s">
        <v>161</v>
      </c>
      <c r="C101" s="10">
        <v>6255044.66</v>
      </c>
      <c r="D101" s="10">
        <f>IF((C101*0.2)&lt;200000,200000,(C101*0.2))</f>
        <v>1251008.932</v>
      </c>
      <c r="E101" s="10">
        <v>223101.13</v>
      </c>
      <c r="F101" s="10">
        <f>D101+E101</f>
        <v>1474110.062</v>
      </c>
      <c r="G101" s="10">
        <v>900000</v>
      </c>
      <c r="H101" s="10">
        <v>105642.16510893591</v>
      </c>
      <c r="I101" s="10">
        <f>G101+H101</f>
        <v>1005642.1651089359</v>
      </c>
      <c r="K101" s="13">
        <f t="shared" si="28"/>
        <v>0.16077297921465775</v>
      </c>
      <c r="L101" s="14">
        <f t="shared" si="29"/>
        <v>-468467.896891064</v>
      </c>
      <c r="M101" s="10">
        <f t="shared" si="30"/>
        <v>900009.8300699999</v>
      </c>
      <c r="N101" s="15">
        <f>M101-G101</f>
        <v>9.830069999909028</v>
      </c>
      <c r="Q101" s="20">
        <v>143473590</v>
      </c>
      <c r="R101" s="32">
        <v>6.273</v>
      </c>
      <c r="S101" s="18">
        <f t="shared" si="31"/>
        <v>0.14388543631437475</v>
      </c>
      <c r="T101" s="9"/>
    </row>
    <row r="102" spans="1:20" ht="12.75">
      <c r="A102" s="8" t="s">
        <v>153</v>
      </c>
      <c r="B102" s="9" t="s">
        <v>162</v>
      </c>
      <c r="C102" s="10">
        <v>1858754.84</v>
      </c>
      <c r="D102" s="10">
        <f>IF((C102*0.2)&lt;200000,200000,(C102*0.2))</f>
        <v>371750.96800000005</v>
      </c>
      <c r="E102" s="10">
        <v>0</v>
      </c>
      <c r="F102" s="10">
        <f>D102+E102</f>
        <v>371750.96800000005</v>
      </c>
      <c r="G102" s="10">
        <v>75000</v>
      </c>
      <c r="H102" s="10">
        <v>7252.670229465817</v>
      </c>
      <c r="I102" s="10">
        <f>G102+H102</f>
        <v>82252.67022946582</v>
      </c>
      <c r="J102" s="12">
        <f>(D102+E102-H102)/C98</f>
        <v>0.01931517646108799</v>
      </c>
      <c r="K102" s="13">
        <f t="shared" si="28"/>
        <v>0.044251489469943124</v>
      </c>
      <c r="L102" s="14">
        <f t="shared" si="29"/>
        <v>-289498.29777053423</v>
      </c>
      <c r="M102" s="10">
        <f t="shared" si="30"/>
        <v>74990.19215</v>
      </c>
      <c r="N102" s="15">
        <f>M102-G102</f>
        <v>-9.807849999997416</v>
      </c>
      <c r="Q102" s="20">
        <v>20066950</v>
      </c>
      <c r="R102" s="32">
        <v>3.737</v>
      </c>
      <c r="S102" s="18">
        <f t="shared" si="31"/>
        <v>0.0403443157409613</v>
      </c>
      <c r="T102" s="9"/>
    </row>
    <row r="103" spans="1:20" ht="12.75">
      <c r="A103" s="8" t="s">
        <v>153</v>
      </c>
      <c r="B103" s="9" t="s">
        <v>163</v>
      </c>
      <c r="C103" s="10">
        <v>1480302.38</v>
      </c>
      <c r="D103" s="10">
        <f>IF((C103*0.2)&lt;200000,200000,(C103*0.2))</f>
        <v>296060.47599999997</v>
      </c>
      <c r="E103" s="10">
        <v>0</v>
      </c>
      <c r="F103" s="10">
        <f>D103+E103</f>
        <v>296060.47599999997</v>
      </c>
      <c r="G103" s="10">
        <v>130000</v>
      </c>
      <c r="H103" s="10">
        <v>9818.405541453336</v>
      </c>
      <c r="I103" s="10">
        <f>G103+H103</f>
        <v>139818.40554145334</v>
      </c>
      <c r="K103" s="13">
        <f t="shared" si="28"/>
        <v>0.09445259794924693</v>
      </c>
      <c r="L103" s="14">
        <f t="shared" si="29"/>
        <v>-156242.07045854663</v>
      </c>
      <c r="M103" s="10">
        <f t="shared" si="30"/>
        <v>130015.14669</v>
      </c>
      <c r="N103" s="15">
        <f>M103-G103</f>
        <v>15.146689999994123</v>
      </c>
      <c r="Q103" s="20">
        <v>42364010</v>
      </c>
      <c r="R103" s="32">
        <v>3.069</v>
      </c>
      <c r="S103" s="18">
        <f t="shared" si="31"/>
        <v>0.08783012744328629</v>
      </c>
      <c r="T103" s="9"/>
    </row>
    <row r="104" spans="1:20" ht="12.75">
      <c r="A104" s="8" t="s">
        <v>164</v>
      </c>
      <c r="B104" s="9" t="s">
        <v>164</v>
      </c>
      <c r="C104" s="10">
        <v>6072909.71</v>
      </c>
      <c r="D104" s="10">
        <f>IF((C104*0.2)&lt;200000,200000,(C104*0.2))</f>
        <v>1214581.942</v>
      </c>
      <c r="E104" s="10">
        <v>0</v>
      </c>
      <c r="F104" s="10">
        <f>D104+E104</f>
        <v>1214581.942</v>
      </c>
      <c r="G104" s="10">
        <v>1194000</v>
      </c>
      <c r="H104" s="10">
        <v>167797.86604338206</v>
      </c>
      <c r="I104" s="10">
        <f>G104+H104</f>
        <v>1361797.866043382</v>
      </c>
      <c r="K104" s="13">
        <f t="shared" si="28"/>
        <v>0.22424141491861274</v>
      </c>
      <c r="L104" s="14">
        <f t="shared" si="29"/>
        <v>147215.92404338205</v>
      </c>
      <c r="M104" s="10">
        <f t="shared" si="30"/>
        <v>1193643.495</v>
      </c>
      <c r="N104" s="15">
        <f>M104-G104</f>
        <v>-356.50499999988824</v>
      </c>
      <c r="Q104" s="20">
        <v>143380600</v>
      </c>
      <c r="R104" s="32">
        <v>8.325</v>
      </c>
      <c r="S104" s="18">
        <f t="shared" si="31"/>
        <v>0.1965521557210835</v>
      </c>
      <c r="T104" s="9"/>
    </row>
    <row r="105" spans="1:20" ht="12.75">
      <c r="A105" s="8" t="s">
        <v>164</v>
      </c>
      <c r="B105" s="9" t="s">
        <v>165</v>
      </c>
      <c r="C105" s="10">
        <v>4705257.03</v>
      </c>
      <c r="D105" s="10">
        <f>IF((C105*0.2)&lt;200000,200000,(C105*0.2))</f>
        <v>941051.4060000001</v>
      </c>
      <c r="E105" s="10">
        <v>0</v>
      </c>
      <c r="F105" s="10">
        <f>D105+E105</f>
        <v>941051.4060000001</v>
      </c>
      <c r="G105" s="10">
        <v>400000</v>
      </c>
      <c r="H105" s="10">
        <v>128432.42514425731</v>
      </c>
      <c r="I105" s="10">
        <f>G105+H105</f>
        <v>528432.4251442573</v>
      </c>
      <c r="K105" s="13">
        <f t="shared" si="28"/>
        <v>0.11230681379891742</v>
      </c>
      <c r="L105" s="14">
        <f t="shared" si="29"/>
        <v>-412618.9808557428</v>
      </c>
      <c r="M105" s="10">
        <f t="shared" si="30"/>
        <v>400000.9505</v>
      </c>
      <c r="N105" s="15">
        <f>M105-G105</f>
        <v>0.9504999999771826</v>
      </c>
      <c r="Q105" s="20">
        <v>127307750</v>
      </c>
      <c r="R105" s="32">
        <v>3.142</v>
      </c>
      <c r="S105" s="18">
        <f t="shared" si="31"/>
        <v>0.08501149840479595</v>
      </c>
      <c r="T105" s="9"/>
    </row>
    <row r="106" spans="3:20" ht="12.75">
      <c r="C106" s="10"/>
      <c r="Q106" s="35"/>
      <c r="T106" s="9"/>
    </row>
    <row r="107" spans="2:20" ht="12.75">
      <c r="B107" t="s">
        <v>166</v>
      </c>
      <c r="C107" s="10">
        <f aca="true" t="shared" si="32" ref="C107:H107">SUM(C3:C106)</f>
        <v>4687073813.47</v>
      </c>
      <c r="D107" s="10">
        <f t="shared" si="32"/>
        <v>1015218933.8500003</v>
      </c>
      <c r="E107" s="10">
        <f t="shared" si="32"/>
        <v>135781580.05999997</v>
      </c>
      <c r="F107" s="10">
        <f t="shared" si="32"/>
        <v>1151000513.9099996</v>
      </c>
      <c r="G107" s="10">
        <f t="shared" si="32"/>
        <v>587532274.2075456</v>
      </c>
      <c r="H107" s="10">
        <f t="shared" si="32"/>
        <v>100721270.87924492</v>
      </c>
      <c r="I107" s="10">
        <f>SUM(I3:I105)</f>
        <v>688253545.0867907</v>
      </c>
      <c r="M107" s="10">
        <f>SUM(M3:M106)</f>
        <v>569955277.4204468</v>
      </c>
      <c r="Q107" s="35"/>
      <c r="T107" s="9"/>
    </row>
    <row r="108" spans="17:20" ht="12.75">
      <c r="Q108" s="35"/>
      <c r="T108" s="9"/>
    </row>
    <row r="109" spans="17:20" ht="12.75">
      <c r="Q109" s="35"/>
      <c r="T109" s="9"/>
    </row>
    <row r="110" spans="17:20" ht="12.75">
      <c r="Q110" s="35"/>
      <c r="T110" s="9"/>
    </row>
    <row r="111" spans="2:20" ht="12.75">
      <c r="B111" s="37" t="s">
        <v>167</v>
      </c>
      <c r="Q111" s="35"/>
      <c r="T111" s="9"/>
    </row>
    <row r="112" spans="2:181" ht="12.75">
      <c r="B112" s="37" t="s">
        <v>168</v>
      </c>
      <c r="D112"/>
      <c r="E112"/>
      <c r="F112"/>
      <c r="H112"/>
      <c r="I112"/>
      <c r="K112"/>
      <c r="L112" s="5"/>
      <c r="M112"/>
      <c r="N112"/>
      <c r="Q112" s="35"/>
      <c r="T112" s="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</row>
    <row r="113" spans="2:20" ht="12.75">
      <c r="B113" s="37" t="s">
        <v>169</v>
      </c>
      <c r="D113"/>
      <c r="E113"/>
      <c r="F113"/>
      <c r="H113"/>
      <c r="I113"/>
      <c r="K113"/>
      <c r="L113" s="5"/>
      <c r="M113"/>
      <c r="N113"/>
      <c r="Q113" s="35"/>
      <c r="T113" s="9"/>
    </row>
    <row r="114" spans="2:20" ht="12.75">
      <c r="B114" s="37" t="s">
        <v>170</v>
      </c>
      <c r="Q114" s="35"/>
      <c r="T114" s="9"/>
    </row>
    <row r="115" spans="2:20" ht="12.75">
      <c r="B115" s="37"/>
      <c r="C115" s="10"/>
      <c r="Q115" s="35"/>
      <c r="T115" s="9"/>
    </row>
    <row r="116" spans="2:20" ht="12.75">
      <c r="B116" s="38" t="s">
        <v>171</v>
      </c>
      <c r="O116" s="10"/>
      <c r="P116" s="10"/>
      <c r="Q116" s="35"/>
      <c r="T116" s="9"/>
    </row>
    <row r="117" spans="2:17" ht="12.75">
      <c r="B117" s="37"/>
      <c r="Q117" s="35"/>
    </row>
    <row r="118" spans="2:17" ht="12.75">
      <c r="B118" s="37"/>
      <c r="Q118" s="35"/>
    </row>
    <row r="119" ht="12.75">
      <c r="Q119" s="35"/>
    </row>
    <row r="120" ht="12.75">
      <c r="Q120" s="35"/>
    </row>
    <row r="121" ht="12.75">
      <c r="Q121" s="35"/>
    </row>
    <row r="122" spans="2:17" ht="12.75">
      <c r="B122" s="10"/>
      <c r="Q122" s="35"/>
    </row>
    <row r="123" spans="6:17" ht="12.75">
      <c r="F123" s="39"/>
      <c r="Q123" s="35"/>
    </row>
    <row r="124" ht="12.75">
      <c r="Q124" s="35"/>
    </row>
    <row r="125" ht="12.75">
      <c r="Q125" s="35"/>
    </row>
    <row r="126" ht="12.75">
      <c r="Q126" s="35"/>
    </row>
    <row r="127" ht="12.75">
      <c r="Q127" s="35"/>
    </row>
    <row r="128" ht="12.75">
      <c r="Q128" s="35"/>
    </row>
    <row r="129" ht="12.75">
      <c r="Q129" s="35"/>
    </row>
    <row r="130" ht="12.75">
      <c r="Q130" s="35"/>
    </row>
    <row r="131" ht="12.75">
      <c r="Q131" s="35"/>
    </row>
    <row r="132" ht="12.75">
      <c r="Q132" s="35"/>
    </row>
    <row r="133" ht="12.75">
      <c r="Q133" s="35"/>
    </row>
    <row r="134" ht="12.75">
      <c r="Q134" s="35"/>
    </row>
    <row r="135" ht="12.75">
      <c r="Q135" s="35"/>
    </row>
    <row r="136" ht="12.75">
      <c r="Q136" s="35"/>
    </row>
    <row r="137" ht="12.75">
      <c r="Q137" s="35"/>
    </row>
    <row r="138" ht="12.75">
      <c r="Q138" s="35"/>
    </row>
    <row r="139" ht="12.75">
      <c r="Q139" s="35"/>
    </row>
    <row r="140" ht="12.75">
      <c r="Q140" s="35"/>
    </row>
    <row r="141" ht="12.75">
      <c r="Q141" s="35"/>
    </row>
    <row r="142" ht="12.75">
      <c r="Q142" s="35"/>
    </row>
    <row r="143" ht="12.75">
      <c r="Q143" s="35"/>
    </row>
    <row r="144" ht="12.75">
      <c r="Q144" s="35"/>
    </row>
    <row r="145" ht="12.75">
      <c r="Q145" s="35"/>
    </row>
    <row r="146" ht="12.75">
      <c r="Q146" s="35"/>
    </row>
    <row r="147" ht="12.75">
      <c r="Q147" s="35"/>
    </row>
    <row r="148" ht="12.75">
      <c r="Q148" s="35"/>
    </row>
    <row r="149" ht="12.75">
      <c r="Q149" s="35"/>
    </row>
    <row r="150" ht="12.75">
      <c r="Q150" s="35"/>
    </row>
    <row r="151" ht="12.75">
      <c r="Q151" s="35"/>
    </row>
    <row r="152" ht="12.75">
      <c r="Q152" s="35"/>
    </row>
    <row r="153" ht="12.75">
      <c r="Q153" s="35"/>
    </row>
    <row r="154" ht="12.75">
      <c r="Q154" s="35"/>
    </row>
    <row r="155" ht="12.75">
      <c r="Q155" s="35"/>
    </row>
    <row r="156" ht="12.75">
      <c r="Q156" s="35"/>
    </row>
    <row r="157" ht="12.75">
      <c r="Q157" s="35"/>
    </row>
    <row r="158" ht="12.75">
      <c r="Q158" s="35"/>
    </row>
    <row r="159" ht="12.75">
      <c r="Q159" s="35"/>
    </row>
    <row r="160" ht="12.75">
      <c r="Q160" s="35"/>
    </row>
    <row r="161" ht="12.75">
      <c r="Q161" s="35"/>
    </row>
    <row r="162" ht="12.75">
      <c r="Q162" s="35"/>
    </row>
    <row r="163" ht="12.75">
      <c r="Q163" s="35"/>
    </row>
    <row r="164" ht="12.75">
      <c r="Q164" s="35"/>
    </row>
    <row r="165" ht="12.75">
      <c r="Q165" s="35"/>
    </row>
    <row r="166" ht="12.75">
      <c r="Q166" s="35"/>
    </row>
    <row r="167" ht="12.75">
      <c r="Q167" s="35"/>
    </row>
    <row r="168" ht="12.75">
      <c r="Q168" s="35"/>
    </row>
    <row r="169" ht="12.75">
      <c r="Q169" s="35"/>
    </row>
    <row r="170" ht="12.75">
      <c r="Q170" s="35"/>
    </row>
    <row r="171" ht="12.75">
      <c r="Q171" s="35"/>
    </row>
    <row r="172" ht="12.75">
      <c r="Q172" s="35"/>
    </row>
    <row r="173" ht="12.75">
      <c r="Q173" s="35"/>
    </row>
    <row r="174" ht="12.75">
      <c r="Q174" s="35"/>
    </row>
    <row r="175" ht="12.75">
      <c r="Q175" s="35"/>
    </row>
    <row r="176" ht="12.75">
      <c r="Q176" s="35"/>
    </row>
    <row r="177" ht="12.75">
      <c r="Q177" s="35"/>
    </row>
    <row r="178" ht="12.75">
      <c r="Q178" s="35"/>
    </row>
    <row r="179" ht="12.75">
      <c r="Q179" s="35"/>
    </row>
    <row r="180" ht="12.75">
      <c r="Q180" s="35"/>
    </row>
    <row r="181" ht="12.75">
      <c r="Q181" s="35"/>
    </row>
    <row r="182" ht="12.75">
      <c r="Q182" s="35"/>
    </row>
    <row r="183" ht="12.75">
      <c r="Q183" s="35"/>
    </row>
    <row r="184" ht="12.75">
      <c r="Q184" s="35"/>
    </row>
    <row r="185" ht="12.75">
      <c r="Q185" s="35"/>
    </row>
    <row r="186" ht="12.75">
      <c r="Q186" s="35"/>
    </row>
    <row r="187" ht="12.75">
      <c r="Q187" s="35"/>
    </row>
    <row r="188" ht="12.75">
      <c r="Q188" s="35"/>
    </row>
    <row r="189" ht="12.75">
      <c r="Q189" s="35"/>
    </row>
    <row r="190" ht="12.75">
      <c r="Q190" s="35"/>
    </row>
    <row r="191" ht="12.75">
      <c r="Q191" s="35"/>
    </row>
    <row r="192" ht="12.75">
      <c r="Q192" s="35"/>
    </row>
    <row r="193" ht="12.75">
      <c r="Q193" s="35"/>
    </row>
    <row r="194" ht="12.75">
      <c r="Q194" s="35"/>
    </row>
    <row r="195" ht="12.75">
      <c r="Q195" s="35"/>
    </row>
    <row r="196" ht="12.75">
      <c r="Q196" s="35"/>
    </row>
    <row r="197" ht="12.75">
      <c r="Q197" s="35"/>
    </row>
    <row r="198" ht="12.75">
      <c r="Q198" s="35"/>
    </row>
    <row r="199" ht="12.75">
      <c r="Q199" s="35"/>
    </row>
    <row r="200" ht="12.75">
      <c r="Q200" s="35"/>
    </row>
    <row r="201" ht="12.75">
      <c r="Q201" s="35"/>
    </row>
    <row r="202" ht="12.75">
      <c r="Q202" s="35"/>
    </row>
    <row r="203" ht="12.75">
      <c r="Q203" s="35"/>
    </row>
    <row r="204" ht="12.75">
      <c r="Q204" s="35"/>
    </row>
    <row r="205" ht="12.75">
      <c r="Q205" s="35"/>
    </row>
    <row r="206" ht="12.75">
      <c r="Q206" s="35"/>
    </row>
    <row r="207" ht="12.75">
      <c r="Q207" s="35"/>
    </row>
    <row r="208" ht="12.75">
      <c r="Q208" s="35"/>
    </row>
    <row r="209" ht="12.75">
      <c r="Q209" s="35"/>
    </row>
    <row r="210" ht="12.75">
      <c r="Q210" s="35"/>
    </row>
    <row r="211" ht="12.75">
      <c r="Q211" s="35"/>
    </row>
    <row r="212" ht="12.75">
      <c r="Q212" s="35"/>
    </row>
    <row r="213" ht="12.75">
      <c r="Q213" s="35"/>
    </row>
    <row r="214" ht="12.75">
      <c r="Q214" s="35"/>
    </row>
    <row r="215" ht="12.75">
      <c r="Q215" s="35"/>
    </row>
    <row r="216" ht="12.75">
      <c r="Q216" s="35"/>
    </row>
    <row r="217" ht="12.75">
      <c r="Q217" s="35"/>
    </row>
    <row r="218" ht="12.75">
      <c r="Q218" s="35"/>
    </row>
    <row r="219" ht="12.75">
      <c r="Q219" s="35"/>
    </row>
    <row r="220" ht="12.75">
      <c r="Q220" s="35"/>
    </row>
    <row r="221" ht="12.75">
      <c r="Q221" s="35"/>
    </row>
    <row r="222" ht="12.75">
      <c r="Q222" s="35"/>
    </row>
  </sheetData>
  <printOptions gridLines="1"/>
  <pageMargins left="0.5" right="0.5" top="1" bottom="1" header="0.5" footer="0.5"/>
  <pageSetup fitToHeight="0" fitToWidth="1" horizontalDpi="300" verticalDpi="300" orientation="landscape" scale="59" r:id="rId2"/>
  <headerFooter alignWithMargins="0">
    <oddHeader>&amp;CFY 2008-09
 Override Reconciliation</oddHeader>
    <oddFooter>&amp;LCDE, Public School Finance&amp;CPage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2009-01-29T18:53:19Z</dcterms:created>
  <dcterms:modified xsi:type="dcterms:W3CDTF">2009-01-29T18:53:47Z</dcterms:modified>
  <cp:category/>
  <cp:version/>
  <cp:contentType/>
  <cp:contentStatus/>
</cp:coreProperties>
</file>