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'Sheet1'!$B$1:$FX$228</definedName>
    <definedName name="GMONEY">#REF!</definedName>
    <definedName name="MONEY">#REF!</definedName>
    <definedName name="_xlnm.Print_Area" localSheetId="0">'Sheet1'!$B$3:$AC$120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Leanne Emm</author>
  </authors>
  <commentList>
    <comment ref="H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Equals V64, V65 &amp; V66  from master sheet.
Districts can levy for Hold Harmless revenues including excess hold harmless.
Some districts have increased mill caps or inflationary components.</t>
        </r>
      </text>
    </comment>
    <comment ref="P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From Master Sheet - V31 - Assessed Valuation.</t>
        </r>
      </text>
    </comment>
    <comment ref="Q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This is the total actual levied from 10-11mill worksheet - Hold Harmless; Excess Hold Harmless and Voter Approved Override mills. Columns K, M, O.</t>
        </r>
      </text>
    </comment>
    <comment ref="AB1" authorId="0">
      <text>
        <r>
          <rPr>
            <b/>
            <sz val="8"/>
            <rFont val="Tahoma"/>
            <family val="2"/>
          </rPr>
          <t>Leanne Emm:</t>
        </r>
        <r>
          <rPr>
            <sz val="8"/>
            <rFont val="Tahoma"/>
            <family val="2"/>
          </rPr>
          <t xml:space="preserve">
Mary Lynn will adjust the July Master Sheet to the previous numbers for July 2011.</t>
        </r>
      </text>
    </comment>
  </commentList>
</comments>
</file>

<file path=xl/sharedStrings.xml><?xml version="1.0" encoding="utf-8"?>
<sst xmlns="http://schemas.openxmlformats.org/spreadsheetml/2006/main" count="367" uniqueCount="287">
  <si>
    <t>District Number</t>
  </si>
  <si>
    <t>County</t>
  </si>
  <si>
    <t>District</t>
  </si>
  <si>
    <t xml:space="preserve">Total Program Formula Funding </t>
  </si>
  <si>
    <t>20% (25%) of Total Program/$200,000 Allowable Override</t>
  </si>
  <si>
    <t>Cost of Living Increase Calculated in FY 2001-02</t>
  </si>
  <si>
    <t>Total Maximum Allowable Override (Column D + E)</t>
  </si>
  <si>
    <t>Voter Approved &amp; Hold Harmless Override</t>
  </si>
  <si>
    <t>FY 09-10 Specific Ownership Tax Revenue Attributable to Bond &amp; Voter Approved Override</t>
  </si>
  <si>
    <t>Total Amount to Count Toward FY 2012 Override</t>
  </si>
  <si>
    <t xml:space="preserve">% with 25% plus Allowable COLA </t>
  </si>
  <si>
    <t>Override Percentage of Total Program Utilized</t>
  </si>
  <si>
    <t>Amount (Under) Over Limit</t>
  </si>
  <si>
    <t>Revenue Generated</t>
  </si>
  <si>
    <t>Difference Between Amt. Approved/ Generated by Mill (Under)/Over</t>
  </si>
  <si>
    <t>Net Assessed Valuation 2011</t>
  </si>
  <si>
    <t>Override Mill</t>
  </si>
  <si>
    <t>Override as Percentage of Total Program</t>
  </si>
  <si>
    <t>Notes</t>
  </si>
  <si>
    <t>0010</t>
  </si>
  <si>
    <t>ADAMS</t>
  </si>
  <si>
    <t>MAPLETON</t>
  </si>
  <si>
    <t>0020</t>
  </si>
  <si>
    <t>ADAMS 12 FIVE STAR</t>
  </si>
  <si>
    <t>0030</t>
  </si>
  <si>
    <t>COMMERCE CITY</t>
  </si>
  <si>
    <t>0040</t>
  </si>
  <si>
    <t>BRIGHTON 27J</t>
  </si>
  <si>
    <t>0060</t>
  </si>
  <si>
    <t>STRASBURG</t>
  </si>
  <si>
    <t>0070</t>
  </si>
  <si>
    <t>WESTMINSTER 50</t>
  </si>
  <si>
    <t>0120</t>
  </si>
  <si>
    <t>ARAPAHOE</t>
  </si>
  <si>
    <t>ENGLEWOOD</t>
  </si>
  <si>
    <t>0123</t>
  </si>
  <si>
    <t>SHERIDAN</t>
  </si>
  <si>
    <t>0130</t>
  </si>
  <si>
    <t>CHERRY CREEK</t>
  </si>
  <si>
    <t>0140</t>
  </si>
  <si>
    <t>LITTLETON</t>
  </si>
  <si>
    <t>0170</t>
  </si>
  <si>
    <t>DEER TRAIL</t>
  </si>
  <si>
    <t>0180</t>
  </si>
  <si>
    <t>AURORA</t>
  </si>
  <si>
    <t>fixed mill</t>
  </si>
  <si>
    <t>0190</t>
  </si>
  <si>
    <t>BYERS</t>
  </si>
  <si>
    <t>0240</t>
  </si>
  <si>
    <t>BACA</t>
  </si>
  <si>
    <t>PRITCHETT</t>
  </si>
  <si>
    <t>0270</t>
  </si>
  <si>
    <t>CAMPO</t>
  </si>
  <si>
    <t>0310</t>
  </si>
  <si>
    <t>BENT</t>
  </si>
  <si>
    <t>MCCLAVE</t>
  </si>
  <si>
    <t>0470</t>
  </si>
  <si>
    <t>BOULDER</t>
  </si>
  <si>
    <t>ST VRAIN</t>
  </si>
  <si>
    <t>Mill not to exceed 7.4</t>
  </si>
  <si>
    <t>0480</t>
  </si>
  <si>
    <t>BOULDER VALLEY</t>
  </si>
  <si>
    <t>0490</t>
  </si>
  <si>
    <t>CHAFFEE</t>
  </si>
  <si>
    <t>BUENA VISTA</t>
  </si>
  <si>
    <t>=155,854 + 5.61 mill cap</t>
  </si>
  <si>
    <t>0500</t>
  </si>
  <si>
    <t>SALIDA</t>
  </si>
  <si>
    <t>0510</t>
  </si>
  <si>
    <t>CHEYENNE</t>
  </si>
  <si>
    <t>KIT CARSON</t>
  </si>
  <si>
    <t>before override limit included hold harmless</t>
  </si>
  <si>
    <t>0520</t>
  </si>
  <si>
    <t>0540</t>
  </si>
  <si>
    <t>CLEAR CREEK</t>
  </si>
  <si>
    <t>0550</t>
  </si>
  <si>
    <t>CONEJOS</t>
  </si>
  <si>
    <t>NORTH CONEJOS</t>
  </si>
  <si>
    <t>0880</t>
  </si>
  <si>
    <t>DENVER</t>
  </si>
  <si>
    <t>0900</t>
  </si>
  <si>
    <t>DOUGLAS</t>
  </si>
  <si>
    <t>0910</t>
  </si>
  <si>
    <t>EAGLE</t>
  </si>
  <si>
    <t>0980</t>
  </si>
  <si>
    <t>EL PASO</t>
  </si>
  <si>
    <t>HARRISON</t>
  </si>
  <si>
    <t>0990</t>
  </si>
  <si>
    <t>WIDEFIELD</t>
  </si>
  <si>
    <t>1000</t>
  </si>
  <si>
    <t>FOUNTAIN</t>
  </si>
  <si>
    <t>1010</t>
  </si>
  <si>
    <t>COLORADO SPRINGS</t>
  </si>
  <si>
    <t>mill limit</t>
  </si>
  <si>
    <t>1020</t>
  </si>
  <si>
    <t>CHEYENNE MOUNTAIN</t>
  </si>
  <si>
    <t>1030</t>
  </si>
  <si>
    <t>MANITOU SPRINGS</t>
  </si>
  <si>
    <t>1040</t>
  </si>
  <si>
    <t>ACADEMY</t>
  </si>
  <si>
    <t>1080</t>
  </si>
  <si>
    <t>LEWIS-PALMER</t>
  </si>
  <si>
    <t>1110</t>
  </si>
  <si>
    <t>FALCON</t>
  </si>
  <si>
    <t>1130</t>
  </si>
  <si>
    <t>MIAMI-YODER</t>
  </si>
  <si>
    <t>1150</t>
  </si>
  <si>
    <t>FREMONT</t>
  </si>
  <si>
    <t>FLORENCE</t>
  </si>
  <si>
    <t>1180</t>
  </si>
  <si>
    <t>GARFIELD</t>
  </si>
  <si>
    <t>ROARING FORK</t>
  </si>
  <si>
    <t>1195</t>
  </si>
  <si>
    <t>RIFLE - GARFIELD RE-2</t>
  </si>
  <si>
    <t>1220</t>
  </si>
  <si>
    <t>PARACHUTE - GARFIELD 16</t>
  </si>
  <si>
    <t>1330</t>
  </si>
  <si>
    <t>GILPIN</t>
  </si>
  <si>
    <t>1340</t>
  </si>
  <si>
    <t>GRAND</t>
  </si>
  <si>
    <t>WEST GRAND</t>
  </si>
  <si>
    <t>1350</t>
  </si>
  <si>
    <t>EAST GRAND</t>
  </si>
  <si>
    <t>1360</t>
  </si>
  <si>
    <t>GUNNISON</t>
  </si>
  <si>
    <t>1420</t>
  </si>
  <si>
    <t>JEFFERSON</t>
  </si>
  <si>
    <t>1440</t>
  </si>
  <si>
    <t>KIOWA</t>
  </si>
  <si>
    <t>PLAINVIEW</t>
  </si>
  <si>
    <t>1460</t>
  </si>
  <si>
    <t>HI PLAINS</t>
  </si>
  <si>
    <t>1510</t>
  </si>
  <si>
    <t>LAKE</t>
  </si>
  <si>
    <t>1520</t>
  </si>
  <si>
    <t>LA PLATA</t>
  </si>
  <si>
    <t>DURANGO</t>
  </si>
  <si>
    <t xml:space="preserve"> </t>
  </si>
  <si>
    <t>1530</t>
  </si>
  <si>
    <t>BAYFIELD</t>
  </si>
  <si>
    <t>1540</t>
  </si>
  <si>
    <t>IGNACIO</t>
  </si>
  <si>
    <t>1550</t>
  </si>
  <si>
    <t>LARIMER</t>
  </si>
  <si>
    <t>POUDRE</t>
  </si>
  <si>
    <t>1560</t>
  </si>
  <si>
    <t>THOMPSON</t>
  </si>
  <si>
    <t>mill cap</t>
  </si>
  <si>
    <t>1570</t>
  </si>
  <si>
    <t>ESTES PARK</t>
  </si>
  <si>
    <t>1590</t>
  </si>
  <si>
    <t>LAS ANIMAS</t>
  </si>
  <si>
    <t>PRIMERO</t>
  </si>
  <si>
    <t>1620</t>
  </si>
  <si>
    <t>AGUILAR</t>
  </si>
  <si>
    <t>1750</t>
  </si>
  <si>
    <t>BRANSON</t>
  </si>
  <si>
    <t>1760</t>
  </si>
  <si>
    <t>KIM</t>
  </si>
  <si>
    <t>1828</t>
  </si>
  <si>
    <t>LOGAN</t>
  </si>
  <si>
    <t>VALLEY</t>
  </si>
  <si>
    <t>1850</t>
  </si>
  <si>
    <t>FRENCHMAN</t>
  </si>
  <si>
    <t>1870</t>
  </si>
  <si>
    <t>PLATEAU</t>
  </si>
  <si>
    <t>1980</t>
  </si>
  <si>
    <t>MESA</t>
  </si>
  <si>
    <t>DEBEQUE</t>
  </si>
  <si>
    <t>2000</t>
  </si>
  <si>
    <t>MESA VALLEY</t>
  </si>
  <si>
    <t>2010</t>
  </si>
  <si>
    <t>MINERAL</t>
  </si>
  <si>
    <t>CREEDE</t>
  </si>
  <si>
    <t>2020</t>
  </si>
  <si>
    <t>MOFFAT</t>
  </si>
  <si>
    <t>2055</t>
  </si>
  <si>
    <t>MONTEZUMA</t>
  </si>
  <si>
    <t>DOLORES RE-4A</t>
  </si>
  <si>
    <t>2070</t>
  </si>
  <si>
    <t>MANCOS</t>
  </si>
  <si>
    <t>2190</t>
  </si>
  <si>
    <t>MONTROSE</t>
  </si>
  <si>
    <t>WEST END</t>
  </si>
  <si>
    <t>2395</t>
  </si>
  <si>
    <t>MORGAN</t>
  </si>
  <si>
    <t>BRUSH</t>
  </si>
  <si>
    <t>2405</t>
  </si>
  <si>
    <t>FT. MORGAN</t>
  </si>
  <si>
    <t>2505</t>
  </si>
  <si>
    <t>WELDON</t>
  </si>
  <si>
    <t>2570</t>
  </si>
  <si>
    <t>OTERO</t>
  </si>
  <si>
    <t>SWINK</t>
  </si>
  <si>
    <t>2580</t>
  </si>
  <si>
    <t>OURAY</t>
  </si>
  <si>
    <t>2590</t>
  </si>
  <si>
    <t>RIDGWAY</t>
  </si>
  <si>
    <t>Inflationary component</t>
  </si>
  <si>
    <t>2600</t>
  </si>
  <si>
    <t>PARK</t>
  </si>
  <si>
    <t>PLATTE CANYON</t>
  </si>
  <si>
    <t>2610</t>
  </si>
  <si>
    <t>2620</t>
  </si>
  <si>
    <t>PHILLIPS</t>
  </si>
  <si>
    <t>HOLYOKE</t>
  </si>
  <si>
    <t>2640</t>
  </si>
  <si>
    <t>PITKIN</t>
  </si>
  <si>
    <t>ASPEN</t>
  </si>
  <si>
    <t>2710</t>
  </si>
  <si>
    <t>RIO BLANCO</t>
  </si>
  <si>
    <t>MEEKER</t>
  </si>
  <si>
    <t>2720</t>
  </si>
  <si>
    <t>RANGELY</t>
  </si>
  <si>
    <t>2740</t>
  </si>
  <si>
    <t>RIO GRANDE</t>
  </si>
  <si>
    <t>MONTE VISTA</t>
  </si>
  <si>
    <t>2750</t>
  </si>
  <si>
    <t>SARGENT</t>
  </si>
  <si>
    <t>2760</t>
  </si>
  <si>
    <t>ROUTT</t>
  </si>
  <si>
    <t>HAYDEN</t>
  </si>
  <si>
    <t>2770</t>
  </si>
  <si>
    <t>STEAMBOAT SPRINGS</t>
  </si>
  <si>
    <t>2780</t>
  </si>
  <si>
    <t>SOUTH ROUTT</t>
  </si>
  <si>
    <t>2800</t>
  </si>
  <si>
    <t>SAGUACHE</t>
  </si>
  <si>
    <t>MOFFAT 2</t>
  </si>
  <si>
    <t>2820</t>
  </si>
  <si>
    <t>SAN JUAN</t>
  </si>
  <si>
    <t>SILVERTON</t>
  </si>
  <si>
    <t>2830</t>
  </si>
  <si>
    <t>SAN MIGUEL</t>
  </si>
  <si>
    <t>TELLURIDE</t>
  </si>
  <si>
    <t>2840</t>
  </si>
  <si>
    <t>NORWOOD</t>
  </si>
  <si>
    <t>2865</t>
  </si>
  <si>
    <t>SEDGWICK</t>
  </si>
  <si>
    <t>PLATTE VALLEY</t>
  </si>
  <si>
    <t>3000</t>
  </si>
  <si>
    <t>SUMMIT</t>
  </si>
  <si>
    <t>3010</t>
  </si>
  <si>
    <t>TELLER</t>
  </si>
  <si>
    <t>CRIPPLE CREEK</t>
  </si>
  <si>
    <t>3020</t>
  </si>
  <si>
    <t>WOODLAND PARK</t>
  </si>
  <si>
    <t>3040</t>
  </si>
  <si>
    <t>WASHINGTON</t>
  </si>
  <si>
    <t>ARICKAREE</t>
  </si>
  <si>
    <t>3070</t>
  </si>
  <si>
    <t>WOODLIN</t>
  </si>
  <si>
    <t>3080</t>
  </si>
  <si>
    <t>WELD</t>
  </si>
  <si>
    <t>GILCREST</t>
  </si>
  <si>
    <t>3085</t>
  </si>
  <si>
    <t>EATON</t>
  </si>
  <si>
    <t>3090</t>
  </si>
  <si>
    <t>KEENESBURG</t>
  </si>
  <si>
    <t>3100</t>
  </si>
  <si>
    <t>WINDSOR</t>
  </si>
  <si>
    <t>3110</t>
  </si>
  <si>
    <t>JOHNSTOWN</t>
  </si>
  <si>
    <t>3130</t>
  </si>
  <si>
    <t>PLATTE VALLEY - WELD</t>
  </si>
  <si>
    <t>3140</t>
  </si>
  <si>
    <t>FT. LUPTON</t>
  </si>
  <si>
    <t>3145</t>
  </si>
  <si>
    <t>AULT-HIGHLAND</t>
  </si>
  <si>
    <t>3147</t>
  </si>
  <si>
    <t>PRAIRIE</t>
  </si>
  <si>
    <t>3148</t>
  </si>
  <si>
    <t>PAWNEE</t>
  </si>
  <si>
    <t>3200</t>
  </si>
  <si>
    <t>YUMA</t>
  </si>
  <si>
    <t>YUMA 1</t>
  </si>
  <si>
    <t>cap on mill</t>
  </si>
  <si>
    <t>3210</t>
  </si>
  <si>
    <t>WRAY RD-2</t>
  </si>
  <si>
    <t>3230</t>
  </si>
  <si>
    <t>LIBERTY J-4</t>
  </si>
  <si>
    <t>TOTALS</t>
  </si>
  <si>
    <t>NOTES:</t>
  </si>
  <si>
    <t>In FY 2002-03 the Override Limitation was revised to include</t>
  </si>
  <si>
    <t>20% of Total Program Funding or 200,000 plus the amount</t>
  </si>
  <si>
    <t xml:space="preserve">calculated as the cost of living increase in FY 2001-02.  </t>
  </si>
  <si>
    <t>Kit Carson, East Grand, and Rangely - okay to exceed override limit, election held prior to hold harmless amounts being included in the limit per discussion with Deb Godshall, Leg. Council.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</si>
</sst>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9" fontId="0" fillId="0" borderId="0" xfId="0" applyNumberForma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39" fontId="0" fillId="0" borderId="0" xfId="0" applyNumberFormat="1" applyFont="1" applyFill="1" applyAlignment="1">
      <alignment horizontal="center"/>
    </xf>
    <xf numFmtId="3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0" fontId="0" fillId="0" borderId="0" xfId="0" applyNumberFormat="1" applyAlignment="1" applyProtection="1">
      <alignment horizontal="left"/>
      <protection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/>
      <protection/>
    </xf>
    <xf numFmtId="1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39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0" fontId="18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64" fontId="39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 quotePrefix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 horizontal="left"/>
    </xf>
    <xf numFmtId="40" fontId="0" fillId="0" borderId="0" xfId="0" applyNumberFormat="1" applyAlignment="1" applyProtection="1">
      <alignment/>
      <protection/>
    </xf>
    <xf numFmtId="164" fontId="0" fillId="0" borderId="0" xfId="0" applyNumberFormat="1" applyFont="1" applyFill="1" applyAlignment="1">
      <alignment horizontal="left"/>
    </xf>
    <xf numFmtId="5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46</xdr:row>
      <xdr:rowOff>95250</xdr:rowOff>
    </xdr:from>
    <xdr:to>
      <xdr:col>1</xdr:col>
      <xdr:colOff>581025</xdr:colOff>
      <xdr:row>46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9062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LC\MILLS\OVERRIDE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22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A3" sqref="A3"/>
    </sheetView>
  </sheetViews>
  <sheetFormatPr defaultColWidth="9.140625" defaultRowHeight="12.75"/>
  <cols>
    <col min="2" max="2" width="14.28125" style="0" customWidth="1"/>
    <col min="3" max="3" width="27.7109375" style="20" customWidth="1"/>
    <col min="4" max="4" width="16.28125" style="0" customWidth="1"/>
    <col min="5" max="7" width="17.140625" style="22" customWidth="1"/>
    <col min="8" max="8" width="16.140625" style="22" customWidth="1"/>
    <col min="9" max="9" width="17.140625" style="22" customWidth="1"/>
    <col min="10" max="10" width="14.57421875" style="22" customWidth="1"/>
    <col min="11" max="11" width="15.421875" style="24" customWidth="1"/>
    <col min="12" max="12" width="14.57421875" style="22" customWidth="1"/>
    <col min="13" max="13" width="15.28125" style="26" customWidth="1"/>
    <col min="14" max="14" width="15.7109375" style="22" customWidth="1"/>
    <col min="15" max="15" width="16.00390625" style="27" customWidth="1"/>
    <col min="16" max="16" width="14.57421875" style="50" customWidth="1"/>
    <col min="17" max="17" width="9.28125" style="29" customWidth="1"/>
    <col min="18" max="18" width="10.28125" style="24" customWidth="1"/>
    <col min="19" max="19" width="12.421875" style="0" customWidth="1"/>
    <col min="20" max="21" width="9.28125" style="0" customWidth="1"/>
    <col min="22" max="27" width="9.140625" style="0" customWidth="1"/>
    <col min="28" max="28" width="17.140625" style="22" customWidth="1"/>
    <col min="29" max="29" width="10.57421875" style="0" bestFit="1" customWidth="1"/>
    <col min="31" max="31" width="16.140625" style="22" customWidth="1"/>
    <col min="32" max="32" width="12.7109375" style="0" bestFit="1" customWidth="1"/>
  </cols>
  <sheetData>
    <row r="1" spans="1:32" s="2" customFormat="1" ht="81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5" t="s">
        <v>12</v>
      </c>
      <c r="N1" s="3" t="s">
        <v>13</v>
      </c>
      <c r="O1" s="5" t="s">
        <v>14</v>
      </c>
      <c r="P1" s="6" t="s">
        <v>15</v>
      </c>
      <c r="Q1" s="7" t="s">
        <v>16</v>
      </c>
      <c r="R1" s="4" t="s">
        <v>17</v>
      </c>
      <c r="S1" s="2" t="s">
        <v>18</v>
      </c>
      <c r="AB1" s="8"/>
      <c r="AC1" s="1"/>
      <c r="AE1" s="8"/>
      <c r="AF1" s="1"/>
    </row>
    <row r="2" spans="3:31" s="9" customFormat="1" ht="12.75">
      <c r="C2" s="10"/>
      <c r="D2" s="11"/>
      <c r="E2" s="12"/>
      <c r="F2" s="12"/>
      <c r="G2" s="12"/>
      <c r="H2" s="12"/>
      <c r="I2" s="12"/>
      <c r="J2" s="12"/>
      <c r="K2" s="13"/>
      <c r="L2" s="12"/>
      <c r="M2" s="14"/>
      <c r="N2" s="12"/>
      <c r="O2" s="15"/>
      <c r="P2" s="16"/>
      <c r="Q2" s="17"/>
      <c r="R2" s="18"/>
      <c r="AB2" s="19"/>
      <c r="AE2" s="19"/>
    </row>
    <row r="3" spans="1:32" ht="12.75">
      <c r="A3" t="s">
        <v>19</v>
      </c>
      <c r="B3" s="20" t="s">
        <v>20</v>
      </c>
      <c r="C3" s="21" t="s">
        <v>21</v>
      </c>
      <c r="D3" s="22">
        <v>55163375.620000005</v>
      </c>
      <c r="E3" s="22">
        <f>IF((D3*0.25)&lt;200000,200000,(D3*0.25))</f>
        <v>13790843.905000001</v>
      </c>
      <c r="F3" s="22">
        <v>1023645.96</v>
      </c>
      <c r="G3" s="22">
        <f aca="true" t="shared" si="0" ref="G3:G78">E3+F3</f>
        <v>14814489.865000002</v>
      </c>
      <c r="H3" s="22">
        <v>4884049.99</v>
      </c>
      <c r="I3" s="23">
        <v>0</v>
      </c>
      <c r="J3" s="22">
        <f aca="true" t="shared" si="1" ref="J3:J67">H3+I3</f>
        <v>4884049.99</v>
      </c>
      <c r="K3" s="24">
        <f>(E3+F3-I3)/D3</f>
        <v>0.26855662291320814</v>
      </c>
      <c r="L3" s="25">
        <f aca="true" t="shared" si="2" ref="L3:L67">J3/D3</f>
        <v>0.08853791007360401</v>
      </c>
      <c r="M3" s="26">
        <f aca="true" t="shared" si="3" ref="M3:M67">J3-G3</f>
        <v>-9930439.875000002</v>
      </c>
      <c r="N3" s="22">
        <f aca="true" t="shared" si="4" ref="N3:N66">(P3*Q3)/1000</f>
        <v>4884252.729239999</v>
      </c>
      <c r="O3" s="27">
        <f aca="true" t="shared" si="5" ref="O3:O67">N3-H3</f>
        <v>202.73923999909312</v>
      </c>
      <c r="P3" s="28">
        <v>453631720</v>
      </c>
      <c r="Q3" s="29">
        <v>10.767</v>
      </c>
      <c r="R3" s="30">
        <f aca="true" t="shared" si="6" ref="R3:R67">N3/D3</f>
        <v>0.08854158532439714</v>
      </c>
      <c r="S3" s="31"/>
      <c r="AC3" s="22"/>
      <c r="AF3" s="22"/>
    </row>
    <row r="4" spans="1:32" ht="12.75">
      <c r="A4" t="s">
        <v>22</v>
      </c>
      <c r="B4" s="20" t="s">
        <v>20</v>
      </c>
      <c r="C4" s="21" t="s">
        <v>23</v>
      </c>
      <c r="D4" s="22">
        <v>310690779.45</v>
      </c>
      <c r="E4" s="22">
        <f aca="true" t="shared" si="7" ref="E4:E68">IF((D4*0.25)&lt;200000,200000,(D4*0.25))</f>
        <v>77672694.8625</v>
      </c>
      <c r="F4" s="22">
        <v>5923407.7</v>
      </c>
      <c r="G4" s="22">
        <f t="shared" si="0"/>
        <v>83596102.5625</v>
      </c>
      <c r="H4" s="22">
        <v>35400000</v>
      </c>
      <c r="I4" s="23">
        <v>0</v>
      </c>
      <c r="J4" s="22">
        <f t="shared" si="1"/>
        <v>35400000</v>
      </c>
      <c r="K4" s="24">
        <f aca="true" t="shared" si="8" ref="K4:K68">(E4+F4-I4)/D4</f>
        <v>0.2690652832069426</v>
      </c>
      <c r="L4" s="25">
        <f t="shared" si="2"/>
        <v>0.11393965428477411</v>
      </c>
      <c r="M4" s="26">
        <f t="shared" si="3"/>
        <v>-48196102.5625</v>
      </c>
      <c r="N4" s="22">
        <f t="shared" si="4"/>
        <v>35400585.270951994</v>
      </c>
      <c r="O4" s="27">
        <f t="shared" si="5"/>
        <v>585.2709519937634</v>
      </c>
      <c r="P4" s="28">
        <v>1730572217</v>
      </c>
      <c r="Q4" s="29">
        <v>20.456</v>
      </c>
      <c r="R4" s="30">
        <f t="shared" si="6"/>
        <v>0.11394153805793607</v>
      </c>
      <c r="S4" s="31"/>
      <c r="AC4" s="22"/>
      <c r="AF4" s="22"/>
    </row>
    <row r="5" spans="1:32" ht="12.75">
      <c r="A5" t="s">
        <v>24</v>
      </c>
      <c r="B5" s="20" t="s">
        <v>20</v>
      </c>
      <c r="C5" s="21" t="s">
        <v>25</v>
      </c>
      <c r="D5" s="22">
        <v>57184993.15</v>
      </c>
      <c r="E5" s="22">
        <f t="shared" si="7"/>
        <v>14296248.2875</v>
      </c>
      <c r="F5" s="22">
        <v>1501809.63</v>
      </c>
      <c r="G5" s="22">
        <f t="shared" si="0"/>
        <v>15798057.9175</v>
      </c>
      <c r="H5" s="22">
        <v>4890000</v>
      </c>
      <c r="I5" s="23">
        <v>0</v>
      </c>
      <c r="J5" s="22">
        <f t="shared" si="1"/>
        <v>4890000</v>
      </c>
      <c r="K5" s="24">
        <f t="shared" si="8"/>
        <v>0.2762623032245655</v>
      </c>
      <c r="L5" s="25">
        <f t="shared" si="2"/>
        <v>0.08551194519116595</v>
      </c>
      <c r="M5" s="26">
        <f t="shared" si="3"/>
        <v>-10908057.9175</v>
      </c>
      <c r="N5" s="22">
        <f t="shared" si="4"/>
        <v>4889774.839740001</v>
      </c>
      <c r="O5" s="27">
        <f t="shared" si="5"/>
        <v>-225.1602599993348</v>
      </c>
      <c r="P5" s="28">
        <v>556858540</v>
      </c>
      <c r="Q5" s="29">
        <v>8.781</v>
      </c>
      <c r="R5" s="30">
        <f t="shared" si="6"/>
        <v>0.08550800778997734</v>
      </c>
      <c r="S5" s="31"/>
      <c r="AC5" s="22"/>
      <c r="AF5" s="22"/>
    </row>
    <row r="6" spans="1:32" ht="12.75">
      <c r="A6" t="s">
        <v>26</v>
      </c>
      <c r="B6" s="20" t="s">
        <v>20</v>
      </c>
      <c r="C6" s="21" t="s">
        <v>27</v>
      </c>
      <c r="D6" s="22">
        <v>110487657.83999999</v>
      </c>
      <c r="E6" s="22">
        <f t="shared" si="7"/>
        <v>27621914.459999997</v>
      </c>
      <c r="F6" s="22">
        <v>1480552.63</v>
      </c>
      <c r="G6" s="22">
        <f t="shared" si="0"/>
        <v>29102467.089999996</v>
      </c>
      <c r="H6" s="22">
        <v>750000</v>
      </c>
      <c r="I6" s="23">
        <v>0</v>
      </c>
      <c r="J6" s="22">
        <f t="shared" si="1"/>
        <v>750000</v>
      </c>
      <c r="K6" s="24">
        <f t="shared" si="8"/>
        <v>0.263400163049379</v>
      </c>
      <c r="L6" s="25">
        <f t="shared" si="2"/>
        <v>0.006788088503840802</v>
      </c>
      <c r="M6" s="26">
        <f t="shared" si="3"/>
        <v>-28352467.089999996</v>
      </c>
      <c r="N6" s="22">
        <f t="shared" si="4"/>
        <v>750246.945875</v>
      </c>
      <c r="O6" s="27">
        <f t="shared" si="5"/>
        <v>246.94587499997579</v>
      </c>
      <c r="P6" s="28">
        <v>777457975</v>
      </c>
      <c r="Q6" s="29">
        <v>0.965</v>
      </c>
      <c r="R6" s="30">
        <f t="shared" si="6"/>
        <v>0.006790323557781013</v>
      </c>
      <c r="S6" s="31"/>
      <c r="AC6" s="22"/>
      <c r="AF6" s="22"/>
    </row>
    <row r="7" spans="1:32" ht="12.75">
      <c r="A7" t="s">
        <v>28</v>
      </c>
      <c r="B7" s="20" t="s">
        <v>20</v>
      </c>
      <c r="C7" s="21" t="s">
        <v>29</v>
      </c>
      <c r="D7" s="22">
        <v>7293494.13</v>
      </c>
      <c r="E7" s="22">
        <f t="shared" si="7"/>
        <v>1823373.5325</v>
      </c>
      <c r="F7" s="22">
        <v>197482.31</v>
      </c>
      <c r="G7" s="22">
        <f t="shared" si="0"/>
        <v>2020855.8425</v>
      </c>
      <c r="H7" s="22">
        <v>300000</v>
      </c>
      <c r="I7" s="23">
        <v>0</v>
      </c>
      <c r="J7" s="22">
        <f t="shared" si="1"/>
        <v>300000</v>
      </c>
      <c r="K7" s="24">
        <f t="shared" si="8"/>
        <v>0.27707650221965696</v>
      </c>
      <c r="L7" s="25">
        <f t="shared" si="2"/>
        <v>0.041132548357860954</v>
      </c>
      <c r="M7" s="26">
        <f t="shared" si="3"/>
        <v>-1720855.8425</v>
      </c>
      <c r="N7" s="22">
        <f t="shared" si="4"/>
        <v>299998.97670999996</v>
      </c>
      <c r="O7" s="27">
        <f t="shared" si="5"/>
        <v>-1.0232900000410154</v>
      </c>
      <c r="P7" s="28">
        <v>77140390</v>
      </c>
      <c r="Q7" s="29">
        <v>3.889</v>
      </c>
      <c r="R7" s="30">
        <f t="shared" si="6"/>
        <v>0.041132408056109585</v>
      </c>
      <c r="S7" s="31"/>
      <c r="AC7" s="22"/>
      <c r="AF7" s="22"/>
    </row>
    <row r="8" spans="1:32" ht="12.75">
      <c r="A8" t="s">
        <v>30</v>
      </c>
      <c r="B8" s="20" t="s">
        <v>20</v>
      </c>
      <c r="C8" s="21" t="s">
        <v>31</v>
      </c>
      <c r="D8" s="22">
        <v>94991091.94000001</v>
      </c>
      <c r="E8" s="22">
        <f t="shared" si="7"/>
        <v>23747772.985000003</v>
      </c>
      <c r="F8" s="22">
        <v>3049421.53</v>
      </c>
      <c r="G8" s="22">
        <f t="shared" si="0"/>
        <v>26797194.515000004</v>
      </c>
      <c r="H8" s="22">
        <v>8363712.48</v>
      </c>
      <c r="I8" s="23">
        <v>0</v>
      </c>
      <c r="J8" s="22">
        <f t="shared" si="1"/>
        <v>8363712.48</v>
      </c>
      <c r="K8" s="24">
        <f t="shared" si="8"/>
        <v>0.28210218419139904</v>
      </c>
      <c r="L8" s="25">
        <f t="shared" si="2"/>
        <v>0.0880473348520179</v>
      </c>
      <c r="M8" s="26">
        <f t="shared" si="3"/>
        <v>-18433482.035000004</v>
      </c>
      <c r="N8" s="22">
        <f t="shared" si="4"/>
        <v>8363665.137919999</v>
      </c>
      <c r="O8" s="27">
        <f t="shared" si="5"/>
        <v>-47.342080001719296</v>
      </c>
      <c r="P8" s="28">
        <v>512605120</v>
      </c>
      <c r="Q8" s="29">
        <v>16.316</v>
      </c>
      <c r="R8" s="30">
        <f t="shared" si="6"/>
        <v>0.08804683646760064</v>
      </c>
      <c r="S8" s="31"/>
      <c r="AC8" s="22"/>
      <c r="AF8" s="22"/>
    </row>
    <row r="9" spans="1:32" ht="12.75">
      <c r="A9" t="s">
        <v>32</v>
      </c>
      <c r="B9" s="20" t="s">
        <v>33</v>
      </c>
      <c r="C9" s="21" t="s">
        <v>34</v>
      </c>
      <c r="D9" s="22">
        <v>22436420.060000002</v>
      </c>
      <c r="E9" s="22">
        <f t="shared" si="7"/>
        <v>5609105.015000001</v>
      </c>
      <c r="F9" s="22">
        <v>767975.61</v>
      </c>
      <c r="G9" s="22">
        <f t="shared" si="0"/>
        <v>6377080.625000001</v>
      </c>
      <c r="H9" s="22">
        <v>3905850</v>
      </c>
      <c r="I9" s="23">
        <v>0</v>
      </c>
      <c r="J9" s="22">
        <f t="shared" si="1"/>
        <v>3905850</v>
      </c>
      <c r="K9" s="24">
        <f t="shared" si="8"/>
        <v>0.28422897271250325</v>
      </c>
      <c r="L9" s="25">
        <f t="shared" si="2"/>
        <v>0.17408525912578227</v>
      </c>
      <c r="M9" s="26">
        <f t="shared" si="3"/>
        <v>-2471230.625000001</v>
      </c>
      <c r="N9" s="22">
        <f t="shared" si="4"/>
        <v>3905903.11749</v>
      </c>
      <c r="O9" s="27">
        <f t="shared" si="5"/>
        <v>53.11749000009149</v>
      </c>
      <c r="P9" s="28">
        <v>404882670</v>
      </c>
      <c r="Q9" s="29">
        <v>9.647</v>
      </c>
      <c r="R9" s="30">
        <f t="shared" si="6"/>
        <v>0.1740876265930457</v>
      </c>
      <c r="S9" s="31"/>
      <c r="AC9" s="22"/>
      <c r="AF9" s="22"/>
    </row>
    <row r="10" spans="1:32" ht="12.75">
      <c r="A10" t="s">
        <v>35</v>
      </c>
      <c r="B10" s="20" t="s">
        <v>33</v>
      </c>
      <c r="C10" s="21" t="s">
        <v>36</v>
      </c>
      <c r="D10" s="22">
        <v>12950928.32</v>
      </c>
      <c r="E10" s="22">
        <f t="shared" si="7"/>
        <v>3237732.08</v>
      </c>
      <c r="F10" s="22">
        <v>339255.29</v>
      </c>
      <c r="G10" s="22">
        <f t="shared" si="0"/>
        <v>3576987.37</v>
      </c>
      <c r="H10" s="22">
        <v>1000000</v>
      </c>
      <c r="I10" s="23">
        <v>0</v>
      </c>
      <c r="J10" s="22">
        <f t="shared" si="1"/>
        <v>1000000</v>
      </c>
      <c r="K10" s="24">
        <f t="shared" si="8"/>
        <v>0.2761954418723862</v>
      </c>
      <c r="L10" s="25">
        <f t="shared" si="2"/>
        <v>0.07721454210009866</v>
      </c>
      <c r="M10" s="26">
        <f t="shared" si="3"/>
        <v>-2576987.37</v>
      </c>
      <c r="N10" s="22">
        <f t="shared" si="4"/>
        <v>999926.6095</v>
      </c>
      <c r="O10" s="27">
        <f t="shared" si="5"/>
        <v>-73.39049999997951</v>
      </c>
      <c r="P10" s="28">
        <v>148489250</v>
      </c>
      <c r="Q10" s="29">
        <v>6.734</v>
      </c>
      <c r="R10" s="30">
        <f t="shared" si="6"/>
        <v>0.07720887528624666</v>
      </c>
      <c r="S10" s="31"/>
      <c r="AC10" s="22"/>
      <c r="AF10" s="22"/>
    </row>
    <row r="11" spans="1:32" ht="12.75">
      <c r="A11" t="s">
        <v>37</v>
      </c>
      <c r="B11" s="20" t="s">
        <v>33</v>
      </c>
      <c r="C11" s="21" t="s">
        <v>38</v>
      </c>
      <c r="D11" s="22">
        <v>366299911.98</v>
      </c>
      <c r="E11" s="22">
        <f t="shared" si="7"/>
        <v>91574977.995</v>
      </c>
      <c r="F11" s="22">
        <v>1003951.56</v>
      </c>
      <c r="G11" s="22">
        <f t="shared" si="0"/>
        <v>92578929.555</v>
      </c>
      <c r="H11" s="22">
        <v>59604511.44</v>
      </c>
      <c r="I11" s="23">
        <v>0</v>
      </c>
      <c r="J11" s="22">
        <f t="shared" si="1"/>
        <v>59604511.44</v>
      </c>
      <c r="K11" s="24">
        <f t="shared" si="8"/>
        <v>0.2527407911581885</v>
      </c>
      <c r="L11" s="25">
        <f t="shared" si="2"/>
        <v>0.16272051805257984</v>
      </c>
      <c r="M11" s="26">
        <f t="shared" si="3"/>
        <v>-32974418.11500001</v>
      </c>
      <c r="N11" s="22">
        <f t="shared" si="4"/>
        <v>59603588.672116995</v>
      </c>
      <c r="O11" s="27">
        <f t="shared" si="5"/>
        <v>-922.767883002758</v>
      </c>
      <c r="P11" s="28">
        <v>4291424053</v>
      </c>
      <c r="Q11" s="29">
        <v>13.889</v>
      </c>
      <c r="R11" s="30">
        <f t="shared" si="6"/>
        <v>0.16271799889313474</v>
      </c>
      <c r="S11" s="31"/>
      <c r="AC11" s="22"/>
      <c r="AF11" s="22"/>
    </row>
    <row r="12" spans="1:33" ht="12.75">
      <c r="A12" t="s">
        <v>39</v>
      </c>
      <c r="B12" s="20" t="s">
        <v>33</v>
      </c>
      <c r="C12" s="21" t="s">
        <v>40</v>
      </c>
      <c r="D12" s="22">
        <v>106915948.80000001</v>
      </c>
      <c r="E12" s="22">
        <f t="shared" si="7"/>
        <v>26728987.200000003</v>
      </c>
      <c r="F12" s="22">
        <v>3157850.7</v>
      </c>
      <c r="G12" s="22">
        <f t="shared" si="0"/>
        <v>29886837.900000002</v>
      </c>
      <c r="H12" s="22">
        <v>28813580.59</v>
      </c>
      <c r="I12" s="23">
        <v>0</v>
      </c>
      <c r="J12" s="22">
        <f t="shared" si="1"/>
        <v>28813580.59</v>
      </c>
      <c r="K12" s="24">
        <f t="shared" si="8"/>
        <v>0.27953582449992714</v>
      </c>
      <c r="L12" s="25">
        <f t="shared" si="2"/>
        <v>0.2694974969908325</v>
      </c>
      <c r="M12" s="26">
        <f t="shared" si="3"/>
        <v>-1073257.3100000024</v>
      </c>
      <c r="N12" s="22">
        <f t="shared" si="4"/>
        <v>28813777.828640003</v>
      </c>
      <c r="O12" s="27">
        <f t="shared" si="5"/>
        <v>197.23864000290632</v>
      </c>
      <c r="P12" s="28">
        <v>1259563640</v>
      </c>
      <c r="Q12" s="29">
        <v>22.876</v>
      </c>
      <c r="R12" s="30">
        <f t="shared" si="6"/>
        <v>0.26949934179174584</v>
      </c>
      <c r="S12" s="31"/>
      <c r="AC12" s="22"/>
      <c r="AF12" s="22"/>
      <c r="AG12" s="32"/>
    </row>
    <row r="13" spans="1:32" ht="12.75">
      <c r="A13" t="s">
        <v>41</v>
      </c>
      <c r="B13" s="20" t="s">
        <v>33</v>
      </c>
      <c r="C13" s="21" t="s">
        <v>42</v>
      </c>
      <c r="D13" s="22">
        <v>2180535.88</v>
      </c>
      <c r="E13" s="22">
        <f t="shared" si="7"/>
        <v>545133.97</v>
      </c>
      <c r="F13" s="22">
        <v>0</v>
      </c>
      <c r="G13" s="22">
        <f t="shared" si="0"/>
        <v>545133.97</v>
      </c>
      <c r="H13" s="22">
        <v>6508.04</v>
      </c>
      <c r="I13" s="23">
        <v>0</v>
      </c>
      <c r="J13" s="22">
        <f t="shared" si="1"/>
        <v>6508.04</v>
      </c>
      <c r="K13" s="24">
        <f t="shared" si="8"/>
        <v>0.25</v>
      </c>
      <c r="L13" s="25">
        <f t="shared" si="2"/>
        <v>0.0029846057841524717</v>
      </c>
      <c r="M13" s="26">
        <f t="shared" si="3"/>
        <v>-538625.9299999999</v>
      </c>
      <c r="N13" s="22">
        <f t="shared" si="4"/>
        <v>6512.92992</v>
      </c>
      <c r="O13" s="27">
        <f t="shared" si="5"/>
        <v>4.88991999999962</v>
      </c>
      <c r="P13" s="28">
        <v>22614340</v>
      </c>
      <c r="Q13" s="29">
        <v>0.288</v>
      </c>
      <c r="R13" s="30">
        <f t="shared" si="6"/>
        <v>0.0029868483154700484</v>
      </c>
      <c r="S13" s="31"/>
      <c r="AC13" s="22"/>
      <c r="AF13" s="22"/>
    </row>
    <row r="14" spans="1:32" ht="12.75">
      <c r="A14" t="s">
        <v>43</v>
      </c>
      <c r="B14" s="20" t="s">
        <v>33</v>
      </c>
      <c r="C14" s="21" t="s">
        <v>44</v>
      </c>
      <c r="D14" s="22">
        <v>281910743.18</v>
      </c>
      <c r="E14" s="22">
        <f t="shared" si="7"/>
        <v>70477685.795</v>
      </c>
      <c r="F14" s="22">
        <v>2551565.52</v>
      </c>
      <c r="G14" s="22">
        <f t="shared" si="0"/>
        <v>73029251.315</v>
      </c>
      <c r="H14" s="22">
        <v>22339028</v>
      </c>
      <c r="I14" s="23">
        <v>0</v>
      </c>
      <c r="J14" s="22">
        <f t="shared" si="1"/>
        <v>22339028</v>
      </c>
      <c r="K14" s="24">
        <f t="shared" si="8"/>
        <v>0.25905096943528266</v>
      </c>
      <c r="L14" s="25">
        <f t="shared" si="2"/>
        <v>0.07924149235326065</v>
      </c>
      <c r="M14" s="26">
        <f t="shared" si="3"/>
        <v>-50690223.315</v>
      </c>
      <c r="N14" s="22">
        <f t="shared" si="4"/>
        <v>21247470.475066002</v>
      </c>
      <c r="O14" s="27">
        <f t="shared" si="5"/>
        <v>-1091557.5249339975</v>
      </c>
      <c r="P14" s="28">
        <v>1744742197</v>
      </c>
      <c r="Q14" s="29">
        <v>12.178</v>
      </c>
      <c r="R14" s="30">
        <f t="shared" si="6"/>
        <v>0.07536949544877576</v>
      </c>
      <c r="S14" s="31" t="s">
        <v>45</v>
      </c>
      <c r="AC14" s="22"/>
      <c r="AF14" s="22"/>
    </row>
    <row r="15" spans="1:32" ht="12.75">
      <c r="A15" s="33" t="s">
        <v>46</v>
      </c>
      <c r="B15" s="20" t="s">
        <v>33</v>
      </c>
      <c r="C15" s="21" t="s">
        <v>47</v>
      </c>
      <c r="D15" s="22">
        <v>3905408.23</v>
      </c>
      <c r="E15" s="22">
        <f t="shared" si="7"/>
        <v>976352.0575</v>
      </c>
      <c r="F15" s="22">
        <v>93067.8999999999</v>
      </c>
      <c r="G15" s="22">
        <f t="shared" si="0"/>
        <v>1069419.9575</v>
      </c>
      <c r="H15" s="22">
        <v>330000</v>
      </c>
      <c r="I15" s="23">
        <v>0</v>
      </c>
      <c r="J15" s="22">
        <f t="shared" si="1"/>
        <v>330000</v>
      </c>
      <c r="K15" s="24">
        <f t="shared" si="8"/>
        <v>0.27383051771261313</v>
      </c>
      <c r="L15" s="25">
        <f t="shared" si="2"/>
        <v>0.08449820878264498</v>
      </c>
      <c r="M15" s="26">
        <f t="shared" si="3"/>
        <v>-739419.9575</v>
      </c>
      <c r="N15" s="22">
        <f t="shared" si="4"/>
        <v>330004.00498</v>
      </c>
      <c r="O15" s="27">
        <f t="shared" si="5"/>
        <v>4.00498000002699</v>
      </c>
      <c r="P15" s="28">
        <v>36843140</v>
      </c>
      <c r="Q15" s="29">
        <v>8.957</v>
      </c>
      <c r="R15" s="30">
        <f t="shared" si="6"/>
        <v>0.08449923427851229</v>
      </c>
      <c r="S15" s="31"/>
      <c r="AC15" s="22"/>
      <c r="AF15" s="22"/>
    </row>
    <row r="16" spans="1:32" s="35" customFormat="1" ht="12.75">
      <c r="A16" t="s">
        <v>48</v>
      </c>
      <c r="B16" s="20" t="s">
        <v>49</v>
      </c>
      <c r="C16" s="21" t="s">
        <v>50</v>
      </c>
      <c r="D16" s="22">
        <v>988729.17</v>
      </c>
      <c r="E16" s="22">
        <f>IF((D16*0.25)&lt;200000,200000,(D16*0.25))</f>
        <v>247182.2925</v>
      </c>
      <c r="F16" s="22">
        <v>0</v>
      </c>
      <c r="G16" s="22">
        <f>E16+F16</f>
        <v>247182.2925</v>
      </c>
      <c r="H16" s="22">
        <v>100000</v>
      </c>
      <c r="I16" s="23">
        <v>0</v>
      </c>
      <c r="J16" s="22">
        <f>H16+I16</f>
        <v>100000</v>
      </c>
      <c r="K16" s="24">
        <f>(E16+F16-I16)/D16</f>
        <v>0.25</v>
      </c>
      <c r="L16" s="25">
        <f>J16/D16</f>
        <v>0.1011399309681538</v>
      </c>
      <c r="M16" s="26">
        <f>J16-G16</f>
        <v>-147182.2925</v>
      </c>
      <c r="N16" s="22">
        <f>(P16*Q16)/1000</f>
        <v>99997.30764</v>
      </c>
      <c r="O16" s="27">
        <f>N16-H16</f>
        <v>-2.6923600000009174</v>
      </c>
      <c r="P16" s="28">
        <v>10400136</v>
      </c>
      <c r="Q16" s="29">
        <v>9.615</v>
      </c>
      <c r="R16" s="30">
        <f>N16/D16</f>
        <v>0.10113720791710838</v>
      </c>
      <c r="S16" s="34"/>
      <c r="AB16" s="36"/>
      <c r="AC16" s="22"/>
      <c r="AE16" s="36"/>
      <c r="AF16" s="22"/>
    </row>
    <row r="17" spans="1:32" ht="12.75">
      <c r="A17" t="s">
        <v>51</v>
      </c>
      <c r="B17" s="20" t="s">
        <v>49</v>
      </c>
      <c r="C17" s="21" t="s">
        <v>52</v>
      </c>
      <c r="D17" s="22">
        <v>730220.2</v>
      </c>
      <c r="E17" s="22">
        <f t="shared" si="7"/>
        <v>200000</v>
      </c>
      <c r="F17" s="22">
        <v>0</v>
      </c>
      <c r="G17" s="22">
        <f t="shared" si="0"/>
        <v>200000</v>
      </c>
      <c r="H17" s="22">
        <v>154645.62</v>
      </c>
      <c r="I17" s="23">
        <v>0</v>
      </c>
      <c r="J17" s="22">
        <f t="shared" si="1"/>
        <v>154645.62</v>
      </c>
      <c r="K17" s="24">
        <f t="shared" si="8"/>
        <v>0.2738899855139587</v>
      </c>
      <c r="L17" s="25">
        <f t="shared" si="2"/>
        <v>0.2117794331079858</v>
      </c>
      <c r="M17" s="26">
        <f t="shared" si="3"/>
        <v>-45354.380000000005</v>
      </c>
      <c r="N17" s="22">
        <f t="shared" si="4"/>
        <v>154636.93288</v>
      </c>
      <c r="O17" s="27">
        <f t="shared" si="5"/>
        <v>-8.687119999987772</v>
      </c>
      <c r="P17" s="28">
        <v>11488628</v>
      </c>
      <c r="Q17" s="29">
        <v>13.46</v>
      </c>
      <c r="R17" s="30">
        <f t="shared" si="6"/>
        <v>0.211767536532131</v>
      </c>
      <c r="S17" s="31"/>
      <c r="AC17" s="22"/>
      <c r="AF17" s="22"/>
    </row>
    <row r="18" spans="1:32" ht="12.75">
      <c r="A18" t="s">
        <v>53</v>
      </c>
      <c r="B18" s="20" t="s">
        <v>54</v>
      </c>
      <c r="C18" s="21" t="s">
        <v>55</v>
      </c>
      <c r="D18" s="22">
        <v>2632612.1599999997</v>
      </c>
      <c r="E18" s="22">
        <f t="shared" si="7"/>
        <v>658153.0399999999</v>
      </c>
      <c r="F18" s="22">
        <v>0</v>
      </c>
      <c r="G18" s="22">
        <f t="shared" si="0"/>
        <v>658153.0399999999</v>
      </c>
      <c r="H18" s="22">
        <v>125782.95</v>
      </c>
      <c r="I18" s="23">
        <v>0</v>
      </c>
      <c r="J18" s="22">
        <f t="shared" si="1"/>
        <v>125782.95</v>
      </c>
      <c r="K18" s="24">
        <f t="shared" si="8"/>
        <v>0.25</v>
      </c>
      <c r="L18" s="25">
        <f t="shared" si="2"/>
        <v>0.047778762064215344</v>
      </c>
      <c r="M18" s="26">
        <f t="shared" si="3"/>
        <v>-532370.09</v>
      </c>
      <c r="N18" s="22">
        <f t="shared" si="4"/>
        <v>125777.80248</v>
      </c>
      <c r="O18" s="27">
        <f t="shared" si="5"/>
        <v>-5.147519999998622</v>
      </c>
      <c r="P18" s="28">
        <v>18820560</v>
      </c>
      <c r="Q18" s="29">
        <v>6.683</v>
      </c>
      <c r="R18" s="30">
        <f t="shared" si="6"/>
        <v>0.047776806774302835</v>
      </c>
      <c r="S18" s="31"/>
      <c r="AC18" s="22"/>
      <c r="AF18" s="22"/>
    </row>
    <row r="19" spans="1:33" ht="12.75">
      <c r="A19" t="s">
        <v>56</v>
      </c>
      <c r="B19" s="20" t="s">
        <v>57</v>
      </c>
      <c r="C19" s="21" t="s">
        <v>58</v>
      </c>
      <c r="D19" s="22">
        <v>189964498.5</v>
      </c>
      <c r="E19" s="22">
        <f t="shared" si="7"/>
        <v>47491124.625</v>
      </c>
      <c r="F19" s="22">
        <v>3107770.19</v>
      </c>
      <c r="G19" s="22">
        <f t="shared" si="0"/>
        <v>50598894.815</v>
      </c>
      <c r="H19" s="22">
        <v>17117991.41</v>
      </c>
      <c r="I19" s="23">
        <v>0</v>
      </c>
      <c r="J19" s="22">
        <f t="shared" si="1"/>
        <v>17117991.41</v>
      </c>
      <c r="K19" s="24">
        <f t="shared" si="8"/>
        <v>0.2663597420283243</v>
      </c>
      <c r="L19" s="25">
        <f t="shared" si="2"/>
        <v>0.09011152897076713</v>
      </c>
      <c r="M19" s="26">
        <f t="shared" si="3"/>
        <v>-33480903.404999997</v>
      </c>
      <c r="N19" s="22">
        <f t="shared" si="4"/>
        <v>17117991.40512</v>
      </c>
      <c r="O19" s="27">
        <f t="shared" si="5"/>
        <v>-0.004879999905824661</v>
      </c>
      <c r="P19" s="28">
        <v>2338523416</v>
      </c>
      <c r="Q19" s="29">
        <v>7.32</v>
      </c>
      <c r="R19" s="30">
        <f t="shared" si="6"/>
        <v>0.09011152894507812</v>
      </c>
      <c r="S19" s="37" t="s">
        <v>59</v>
      </c>
      <c r="AC19" s="22"/>
      <c r="AF19" s="22"/>
      <c r="AG19" s="32"/>
    </row>
    <row r="20" spans="1:33" ht="12.75">
      <c r="A20" t="s">
        <v>60</v>
      </c>
      <c r="B20" s="20" t="s">
        <v>57</v>
      </c>
      <c r="C20" s="21" t="s">
        <v>61</v>
      </c>
      <c r="D20" s="22">
        <v>207466752.74</v>
      </c>
      <c r="E20" s="22">
        <f t="shared" si="7"/>
        <v>51866688.185</v>
      </c>
      <c r="F20" s="22">
        <v>5484100.72</v>
      </c>
      <c r="G20" s="22">
        <f t="shared" si="0"/>
        <v>57350788.905</v>
      </c>
      <c r="H20" s="22">
        <v>57350788.905</v>
      </c>
      <c r="I20" s="23">
        <v>0</v>
      </c>
      <c r="J20" s="22">
        <f t="shared" si="1"/>
        <v>57350788.905</v>
      </c>
      <c r="K20" s="24">
        <f t="shared" si="8"/>
        <v>0.2764336364625745</v>
      </c>
      <c r="L20" s="25">
        <f t="shared" si="2"/>
        <v>0.2764336364625745</v>
      </c>
      <c r="M20" s="26">
        <f t="shared" si="3"/>
        <v>0</v>
      </c>
      <c r="N20" s="22">
        <f t="shared" si="4"/>
        <v>57189143.660544</v>
      </c>
      <c r="O20" s="27">
        <f t="shared" si="5"/>
        <v>-161645.24445600063</v>
      </c>
      <c r="P20" s="28">
        <v>4727938464</v>
      </c>
      <c r="Q20" s="29">
        <v>12.096</v>
      </c>
      <c r="R20" s="30">
        <f t="shared" si="6"/>
        <v>0.2756544983967343</v>
      </c>
      <c r="S20" s="31"/>
      <c r="AC20" s="22"/>
      <c r="AF20" s="22"/>
      <c r="AG20" s="32"/>
    </row>
    <row r="21" spans="1:33" s="39" customFormat="1" ht="12.75">
      <c r="A21" t="s">
        <v>62</v>
      </c>
      <c r="B21" s="20" t="s">
        <v>63</v>
      </c>
      <c r="C21" s="21" t="s">
        <v>64</v>
      </c>
      <c r="D21" s="22">
        <v>7214440.12</v>
      </c>
      <c r="E21" s="22">
        <f t="shared" si="7"/>
        <v>1803610.03</v>
      </c>
      <c r="F21" s="22">
        <v>179452.74</v>
      </c>
      <c r="G21" s="22">
        <f t="shared" si="0"/>
        <v>1983062.77</v>
      </c>
      <c r="H21" s="22">
        <v>1131097.462065</v>
      </c>
      <c r="I21" s="23">
        <v>0</v>
      </c>
      <c r="J21" s="22">
        <f t="shared" si="1"/>
        <v>1131097.462065</v>
      </c>
      <c r="K21" s="24">
        <f t="shared" si="8"/>
        <v>0.274874104852921</v>
      </c>
      <c r="L21" s="25">
        <f t="shared" si="2"/>
        <v>0.15678243124221816</v>
      </c>
      <c r="M21" s="26">
        <f t="shared" si="3"/>
        <v>-851965.3079349999</v>
      </c>
      <c r="N21" s="22">
        <f t="shared" si="4"/>
        <v>1131097.462065</v>
      </c>
      <c r="O21" s="27">
        <f t="shared" si="5"/>
        <v>0</v>
      </c>
      <c r="P21" s="28">
        <v>173827795</v>
      </c>
      <c r="Q21" s="29">
        <v>6.507</v>
      </c>
      <c r="R21" s="30">
        <f t="shared" si="6"/>
        <v>0.15678243124221816</v>
      </c>
      <c r="S21" s="38" t="s">
        <v>65</v>
      </c>
      <c r="AB21" s="40"/>
      <c r="AC21" s="22"/>
      <c r="AE21" s="40"/>
      <c r="AF21" s="22"/>
      <c r="AG21" s="41"/>
    </row>
    <row r="22" spans="1:33" ht="12.75">
      <c r="A22" t="s">
        <v>66</v>
      </c>
      <c r="B22" s="20" t="s">
        <v>63</v>
      </c>
      <c r="C22" s="21" t="s">
        <v>67</v>
      </c>
      <c r="D22" s="22">
        <v>7921816.2</v>
      </c>
      <c r="E22" s="22">
        <f t="shared" si="7"/>
        <v>1980454.05</v>
      </c>
      <c r="F22" s="22">
        <v>173421.01</v>
      </c>
      <c r="G22" s="22">
        <f t="shared" si="0"/>
        <v>2153875.06</v>
      </c>
      <c r="H22" s="22">
        <v>1587112.78324</v>
      </c>
      <c r="I22" s="23">
        <v>0</v>
      </c>
      <c r="J22" s="22">
        <f t="shared" si="1"/>
        <v>1587112.78324</v>
      </c>
      <c r="K22" s="24">
        <f t="shared" si="8"/>
        <v>0.27189157203622066</v>
      </c>
      <c r="L22" s="25">
        <f t="shared" si="2"/>
        <v>0.20034708495761364</v>
      </c>
      <c r="M22" s="26">
        <f t="shared" si="3"/>
        <v>-566762.27676</v>
      </c>
      <c r="N22" s="22">
        <f t="shared" si="4"/>
        <v>1587112.78324</v>
      </c>
      <c r="O22" s="27">
        <f t="shared" si="5"/>
        <v>0</v>
      </c>
      <c r="P22" s="28">
        <v>197894362</v>
      </c>
      <c r="Q22" s="29">
        <v>8.02</v>
      </c>
      <c r="R22" s="30">
        <f t="shared" si="6"/>
        <v>0.20034708495761364</v>
      </c>
      <c r="S22" s="31">
        <v>4.826</v>
      </c>
      <c r="AC22" s="22"/>
      <c r="AF22" s="22"/>
      <c r="AG22" s="32"/>
    </row>
    <row r="23" spans="1:33" ht="12.75">
      <c r="A23" t="s">
        <v>68</v>
      </c>
      <c r="B23" s="20" t="s">
        <v>69</v>
      </c>
      <c r="C23" s="21" t="s">
        <v>70</v>
      </c>
      <c r="D23" s="22">
        <v>1524268.8900000001</v>
      </c>
      <c r="E23" s="22">
        <f t="shared" si="7"/>
        <v>381067.22250000003</v>
      </c>
      <c r="F23" s="22">
        <v>0</v>
      </c>
      <c r="G23" s="22">
        <f t="shared" si="0"/>
        <v>381067.22250000003</v>
      </c>
      <c r="H23" s="22">
        <v>318409.77</v>
      </c>
      <c r="I23" s="23">
        <v>0</v>
      </c>
      <c r="J23" s="22">
        <f t="shared" si="1"/>
        <v>318409.77</v>
      </c>
      <c r="K23" s="24">
        <f t="shared" si="8"/>
        <v>0.25</v>
      </c>
      <c r="L23" s="25">
        <f t="shared" si="2"/>
        <v>0.20889343874229435</v>
      </c>
      <c r="M23" s="26">
        <f t="shared" si="3"/>
        <v>-62657.452500000014</v>
      </c>
      <c r="N23" s="22">
        <f t="shared" si="4"/>
        <v>318394.59661799995</v>
      </c>
      <c r="O23" s="27">
        <f t="shared" si="5"/>
        <v>-15.17338200006634</v>
      </c>
      <c r="P23" s="28">
        <v>53574726</v>
      </c>
      <c r="Q23" s="29">
        <v>5.943</v>
      </c>
      <c r="R23" s="30">
        <f t="shared" si="6"/>
        <v>0.2088834842112404</v>
      </c>
      <c r="S23" s="31" t="s">
        <v>71</v>
      </c>
      <c r="AC23" s="22"/>
      <c r="AF23" s="22"/>
      <c r="AG23" s="32"/>
    </row>
    <row r="24" spans="1:32" ht="12.75">
      <c r="A24" t="s">
        <v>72</v>
      </c>
      <c r="B24" s="20" t="s">
        <v>69</v>
      </c>
      <c r="C24" s="21" t="s">
        <v>69</v>
      </c>
      <c r="D24" s="22">
        <v>2150232.66</v>
      </c>
      <c r="E24" s="22">
        <f t="shared" si="7"/>
        <v>537558.165</v>
      </c>
      <c r="F24" s="22">
        <v>0</v>
      </c>
      <c r="G24" s="22">
        <f t="shared" si="0"/>
        <v>537558.165</v>
      </c>
      <c r="H24" s="22">
        <v>217915</v>
      </c>
      <c r="I24" s="23">
        <v>0</v>
      </c>
      <c r="J24" s="22">
        <f t="shared" si="1"/>
        <v>217915</v>
      </c>
      <c r="K24" s="24">
        <f t="shared" si="8"/>
        <v>0.25</v>
      </c>
      <c r="L24" s="25">
        <f t="shared" si="2"/>
        <v>0.10134484702692591</v>
      </c>
      <c r="M24" s="26">
        <f t="shared" si="3"/>
        <v>-319643.16500000004</v>
      </c>
      <c r="N24" s="22">
        <f t="shared" si="4"/>
        <v>217902.22437199997</v>
      </c>
      <c r="O24" s="27">
        <f t="shared" si="5"/>
        <v>-12.775628000032157</v>
      </c>
      <c r="P24" s="28">
        <v>94411709</v>
      </c>
      <c r="Q24" s="29">
        <v>2.308</v>
      </c>
      <c r="R24" s="30">
        <f t="shared" si="6"/>
        <v>0.101338905517322</v>
      </c>
      <c r="S24" s="31"/>
      <c r="AC24" s="22"/>
      <c r="AF24" s="22"/>
    </row>
    <row r="25" spans="1:33" ht="12.75">
      <c r="A25" t="s">
        <v>73</v>
      </c>
      <c r="B25" s="20" t="s">
        <v>74</v>
      </c>
      <c r="C25" s="21" t="s">
        <v>74</v>
      </c>
      <c r="D25" s="22">
        <v>7087714.970000001</v>
      </c>
      <c r="E25" s="22">
        <f t="shared" si="7"/>
        <v>1771928.7425000002</v>
      </c>
      <c r="F25" s="22">
        <v>585726.86</v>
      </c>
      <c r="G25" s="22">
        <f t="shared" si="0"/>
        <v>2357655.6025</v>
      </c>
      <c r="H25" s="22">
        <v>1839046</v>
      </c>
      <c r="I25" s="23">
        <v>0</v>
      </c>
      <c r="J25" s="22">
        <f t="shared" si="1"/>
        <v>1839046</v>
      </c>
      <c r="K25" s="24">
        <f t="shared" si="8"/>
        <v>0.3326397312080398</v>
      </c>
      <c r="L25" s="25">
        <f t="shared" si="2"/>
        <v>0.2594695198359535</v>
      </c>
      <c r="M25" s="26">
        <f t="shared" si="3"/>
        <v>-518609.60250000004</v>
      </c>
      <c r="N25" s="22">
        <f t="shared" si="4"/>
        <v>1839154.2759</v>
      </c>
      <c r="O25" s="27">
        <f t="shared" si="5"/>
        <v>108.27590000000782</v>
      </c>
      <c r="P25" s="28">
        <v>561745350</v>
      </c>
      <c r="Q25" s="29">
        <v>3.274</v>
      </c>
      <c r="R25" s="30">
        <f t="shared" si="6"/>
        <v>0.25948479639552996</v>
      </c>
      <c r="S25" s="31"/>
      <c r="AC25" s="22"/>
      <c r="AF25" s="22"/>
      <c r="AG25" s="32"/>
    </row>
    <row r="26" spans="1:32" ht="12.75">
      <c r="A26" t="s">
        <v>75</v>
      </c>
      <c r="B26" s="20" t="s">
        <v>76</v>
      </c>
      <c r="C26" s="21" t="s">
        <v>77</v>
      </c>
      <c r="D26" s="22">
        <v>7763417.140000001</v>
      </c>
      <c r="E26" s="22">
        <f t="shared" si="7"/>
        <v>1940854.2850000001</v>
      </c>
      <c r="F26" s="22">
        <v>0</v>
      </c>
      <c r="G26" s="22">
        <f t="shared" si="0"/>
        <v>1940854.2850000001</v>
      </c>
      <c r="H26" s="22">
        <v>189856.48</v>
      </c>
      <c r="I26" s="23">
        <v>0</v>
      </c>
      <c r="J26" s="22">
        <f t="shared" si="1"/>
        <v>189856.48</v>
      </c>
      <c r="K26" s="24">
        <f t="shared" si="8"/>
        <v>0.25</v>
      </c>
      <c r="L26" s="25">
        <f t="shared" si="2"/>
        <v>0.024455272282329014</v>
      </c>
      <c r="M26" s="26">
        <f t="shared" si="3"/>
        <v>-1750997.8050000002</v>
      </c>
      <c r="N26" s="22">
        <f t="shared" si="4"/>
        <v>189857.57376000003</v>
      </c>
      <c r="O26" s="27">
        <f t="shared" si="5"/>
        <v>1.0937600000179373</v>
      </c>
      <c r="P26" s="28">
        <v>26252430</v>
      </c>
      <c r="Q26" s="29">
        <v>7.232</v>
      </c>
      <c r="R26" s="30">
        <f t="shared" si="6"/>
        <v>0.02445541316874286</v>
      </c>
      <c r="S26" s="31"/>
      <c r="AC26" s="22"/>
      <c r="AF26" s="22"/>
    </row>
    <row r="27" spans="1:33" s="39" customFormat="1" ht="12.75">
      <c r="A27" t="s">
        <v>78</v>
      </c>
      <c r="B27" s="20" t="s">
        <v>79</v>
      </c>
      <c r="C27" s="21" t="s">
        <v>79</v>
      </c>
      <c r="D27" s="22">
        <v>592117624.44</v>
      </c>
      <c r="E27" s="22">
        <f t="shared" si="7"/>
        <v>148029406.11</v>
      </c>
      <c r="F27" s="22">
        <v>13961260.089999974</v>
      </c>
      <c r="G27" s="22">
        <f t="shared" si="0"/>
        <v>161990666.2</v>
      </c>
      <c r="H27" s="22">
        <v>77362995.854976</v>
      </c>
      <c r="I27" s="23">
        <v>0</v>
      </c>
      <c r="J27" s="22">
        <f t="shared" si="1"/>
        <v>77362995.854976</v>
      </c>
      <c r="K27" s="24">
        <f t="shared" si="8"/>
        <v>0.2735785247959879</v>
      </c>
      <c r="L27" s="25">
        <f t="shared" si="2"/>
        <v>0.13065477645280812</v>
      </c>
      <c r="M27" s="26">
        <f t="shared" si="3"/>
        <v>-84627670.34502399</v>
      </c>
      <c r="N27" s="22">
        <f t="shared" si="4"/>
        <v>77362995.854976</v>
      </c>
      <c r="O27" s="27">
        <f t="shared" si="5"/>
        <v>0</v>
      </c>
      <c r="P27" s="28">
        <v>10200816964</v>
      </c>
      <c r="Q27" s="29">
        <v>7.584</v>
      </c>
      <c r="R27" s="30">
        <f t="shared" si="6"/>
        <v>0.13065477645280812</v>
      </c>
      <c r="S27" s="42"/>
      <c r="AB27" s="40"/>
      <c r="AC27" s="22"/>
      <c r="AE27" s="43"/>
      <c r="AF27" s="22"/>
      <c r="AG27" s="41"/>
    </row>
    <row r="28" spans="1:32" ht="12.75">
      <c r="A28" t="s">
        <v>80</v>
      </c>
      <c r="B28" s="20" t="s">
        <v>81</v>
      </c>
      <c r="C28" s="21" t="s">
        <v>81</v>
      </c>
      <c r="D28" s="22">
        <v>425518050.27</v>
      </c>
      <c r="E28" s="22">
        <f t="shared" si="7"/>
        <v>106379512.5675</v>
      </c>
      <c r="F28" s="22">
        <v>4936260.97</v>
      </c>
      <c r="G28" s="22">
        <f t="shared" si="0"/>
        <v>111315773.5375</v>
      </c>
      <c r="H28" s="22">
        <v>33713000</v>
      </c>
      <c r="I28" s="23">
        <v>0</v>
      </c>
      <c r="J28" s="22">
        <f t="shared" si="1"/>
        <v>33713000</v>
      </c>
      <c r="K28" s="24">
        <f t="shared" si="8"/>
        <v>0.2616005912484038</v>
      </c>
      <c r="L28" s="25">
        <f t="shared" si="2"/>
        <v>0.0792281314003211</v>
      </c>
      <c r="M28" s="26">
        <f t="shared" si="3"/>
        <v>-77602773.5375</v>
      </c>
      <c r="N28" s="22">
        <f t="shared" si="4"/>
        <v>33712978.174505</v>
      </c>
      <c r="O28" s="27">
        <f t="shared" si="5"/>
        <v>-21.82549499720335</v>
      </c>
      <c r="P28" s="28">
        <v>4530705305</v>
      </c>
      <c r="Q28" s="29">
        <v>7.441</v>
      </c>
      <c r="R28" s="30">
        <f t="shared" si="6"/>
        <v>0.07922808010873669</v>
      </c>
      <c r="S28" s="31"/>
      <c r="AC28" s="22"/>
      <c r="AF28" s="22"/>
    </row>
    <row r="29" spans="1:32" ht="12.75">
      <c r="A29" t="s">
        <v>82</v>
      </c>
      <c r="B29" s="20" t="s">
        <v>83</v>
      </c>
      <c r="C29" s="21" t="s">
        <v>83</v>
      </c>
      <c r="D29" s="22">
        <v>47427388.25</v>
      </c>
      <c r="E29" s="22">
        <f t="shared" si="7"/>
        <v>11856847.0625</v>
      </c>
      <c r="F29" s="22">
        <v>3143839.35</v>
      </c>
      <c r="G29" s="22">
        <f t="shared" si="0"/>
        <v>15000686.4125</v>
      </c>
      <c r="H29" s="22">
        <v>8061630.9</v>
      </c>
      <c r="I29" s="23">
        <v>0</v>
      </c>
      <c r="J29" s="22">
        <f t="shared" si="1"/>
        <v>8061630.9</v>
      </c>
      <c r="K29" s="24">
        <f t="shared" si="8"/>
        <v>0.31628742306930635</v>
      </c>
      <c r="L29" s="25">
        <f t="shared" si="2"/>
        <v>0.16997838585387423</v>
      </c>
      <c r="M29" s="26">
        <f t="shared" si="3"/>
        <v>-6939055.512499999</v>
      </c>
      <c r="N29" s="22">
        <f t="shared" si="4"/>
        <v>8061182.554152001</v>
      </c>
      <c r="O29" s="27">
        <f t="shared" si="5"/>
        <v>-448.34584799967706</v>
      </c>
      <c r="P29" s="28">
        <v>2525433131</v>
      </c>
      <c r="Q29" s="29">
        <v>3.192</v>
      </c>
      <c r="R29" s="30">
        <f t="shared" si="6"/>
        <v>0.16996893254293843</v>
      </c>
      <c r="S29" s="31"/>
      <c r="AC29" s="22"/>
      <c r="AF29" s="22"/>
    </row>
    <row r="30" spans="1:32" ht="12.75">
      <c r="A30" t="s">
        <v>84</v>
      </c>
      <c r="B30" s="20" t="s">
        <v>85</v>
      </c>
      <c r="C30" s="21" t="s">
        <v>86</v>
      </c>
      <c r="D30" s="22">
        <v>77852699.04</v>
      </c>
      <c r="E30" s="22">
        <f t="shared" si="7"/>
        <v>19463174.76</v>
      </c>
      <c r="F30" s="22">
        <v>5661380.25</v>
      </c>
      <c r="G30" s="22">
        <f t="shared" si="0"/>
        <v>25124555.01</v>
      </c>
      <c r="H30" s="22">
        <v>5750000</v>
      </c>
      <c r="I30" s="23">
        <v>0</v>
      </c>
      <c r="J30" s="22">
        <f t="shared" si="1"/>
        <v>5750000</v>
      </c>
      <c r="K30" s="24">
        <f t="shared" si="8"/>
        <v>0.3227191262449518</v>
      </c>
      <c r="L30" s="25">
        <f t="shared" si="2"/>
        <v>0.07385742653630675</v>
      </c>
      <c r="M30" s="26">
        <f t="shared" si="3"/>
        <v>-19374555.01</v>
      </c>
      <c r="N30" s="22">
        <f t="shared" si="4"/>
        <v>5749663.085</v>
      </c>
      <c r="O30" s="27">
        <f t="shared" si="5"/>
        <v>-336.91500000003725</v>
      </c>
      <c r="P30" s="28">
        <v>560942740</v>
      </c>
      <c r="Q30" s="29">
        <v>10.25</v>
      </c>
      <c r="R30" s="30">
        <f t="shared" si="6"/>
        <v>0.07385309894067867</v>
      </c>
      <c r="S30" s="31"/>
      <c r="AC30" s="22"/>
      <c r="AF30" s="22"/>
    </row>
    <row r="31" spans="1:32" ht="12.75">
      <c r="A31" t="s">
        <v>87</v>
      </c>
      <c r="B31" s="20" t="s">
        <v>85</v>
      </c>
      <c r="C31" s="21" t="s">
        <v>88</v>
      </c>
      <c r="D31" s="22">
        <v>60522470.87</v>
      </c>
      <c r="E31" s="22">
        <f t="shared" si="7"/>
        <v>15130617.7175</v>
      </c>
      <c r="F31" s="22">
        <v>4239435.37</v>
      </c>
      <c r="G31" s="22">
        <f t="shared" si="0"/>
        <v>19370053.0875</v>
      </c>
      <c r="H31" s="22">
        <v>3950000</v>
      </c>
      <c r="I31" s="23">
        <v>0</v>
      </c>
      <c r="J31" s="22">
        <f t="shared" si="1"/>
        <v>3950000</v>
      </c>
      <c r="K31" s="24">
        <f t="shared" si="8"/>
        <v>0.3200472949808369</v>
      </c>
      <c r="L31" s="25">
        <f t="shared" si="2"/>
        <v>0.06526501550943702</v>
      </c>
      <c r="M31" s="26">
        <f t="shared" si="3"/>
        <v>-15420053.087499999</v>
      </c>
      <c r="N31" s="22">
        <f t="shared" si="4"/>
        <v>3950030.87188</v>
      </c>
      <c r="O31" s="27">
        <f t="shared" si="5"/>
        <v>30.871879999991506</v>
      </c>
      <c r="P31" s="28">
        <v>292942070</v>
      </c>
      <c r="Q31" s="29">
        <v>13.484</v>
      </c>
      <c r="R31" s="30">
        <f t="shared" si="6"/>
        <v>0.06526552559898816</v>
      </c>
      <c r="S31" s="31"/>
      <c r="AC31" s="22"/>
      <c r="AF31" s="22"/>
    </row>
    <row r="32" spans="1:33" ht="12.75">
      <c r="A32" t="s">
        <v>89</v>
      </c>
      <c r="B32" s="20" t="s">
        <v>85</v>
      </c>
      <c r="C32" s="21" t="s">
        <v>90</v>
      </c>
      <c r="D32" s="22">
        <v>50859484.35</v>
      </c>
      <c r="E32" s="22">
        <f t="shared" si="7"/>
        <v>12714871.0875</v>
      </c>
      <c r="F32" s="22">
        <v>2450915.07</v>
      </c>
      <c r="G32" s="22">
        <f t="shared" si="0"/>
        <v>15165786.1575</v>
      </c>
      <c r="H32" s="22">
        <v>700000</v>
      </c>
      <c r="I32" s="23">
        <v>0</v>
      </c>
      <c r="J32" s="22">
        <f t="shared" si="1"/>
        <v>700000</v>
      </c>
      <c r="K32" s="24">
        <f t="shared" si="8"/>
        <v>0.29818993155993334</v>
      </c>
      <c r="L32" s="25">
        <f t="shared" si="2"/>
        <v>0.013763411268246569</v>
      </c>
      <c r="M32" s="26">
        <f t="shared" si="3"/>
        <v>-14465786.1575</v>
      </c>
      <c r="N32" s="22">
        <f t="shared" si="4"/>
        <v>623546.1</v>
      </c>
      <c r="O32" s="27">
        <f t="shared" si="5"/>
        <v>-76453.90000000002</v>
      </c>
      <c r="P32" s="28">
        <v>124709220</v>
      </c>
      <c r="Q32" s="29">
        <v>5</v>
      </c>
      <c r="R32" s="30">
        <f t="shared" si="6"/>
        <v>0.012260173455730288</v>
      </c>
      <c r="S32" s="31" t="s">
        <v>45</v>
      </c>
      <c r="AC32" s="22"/>
      <c r="AE32" s="43"/>
      <c r="AF32" s="22"/>
      <c r="AG32" s="32"/>
    </row>
    <row r="33" spans="1:32" s="39" customFormat="1" ht="12.75">
      <c r="A33" t="s">
        <v>91</v>
      </c>
      <c r="B33" s="20" t="s">
        <v>85</v>
      </c>
      <c r="C33" s="21" t="s">
        <v>92</v>
      </c>
      <c r="D33" s="22">
        <v>220172533.09</v>
      </c>
      <c r="E33" s="22">
        <f t="shared" si="7"/>
        <v>55043133.2725</v>
      </c>
      <c r="F33" s="22">
        <v>13979440.599999994</v>
      </c>
      <c r="G33" s="22">
        <f t="shared" si="0"/>
        <v>69022573.8725</v>
      </c>
      <c r="H33" s="22">
        <v>30398822</v>
      </c>
      <c r="I33" s="23">
        <v>0</v>
      </c>
      <c r="J33" s="22">
        <f t="shared" si="1"/>
        <v>30398822</v>
      </c>
      <c r="K33" s="24">
        <f t="shared" si="8"/>
        <v>0.31349311789171097</v>
      </c>
      <c r="L33" s="25">
        <f t="shared" si="2"/>
        <v>0.13806818486106923</v>
      </c>
      <c r="M33" s="26">
        <f t="shared" si="3"/>
        <v>-38623751.8725</v>
      </c>
      <c r="N33" s="22">
        <f t="shared" si="4"/>
        <v>28997503.5468</v>
      </c>
      <c r="O33" s="27">
        <f t="shared" si="5"/>
        <v>-1401318.4532000013</v>
      </c>
      <c r="P33" s="28">
        <v>2307248850</v>
      </c>
      <c r="Q33" s="29">
        <v>12.568</v>
      </c>
      <c r="R33" s="30">
        <f t="shared" si="6"/>
        <v>0.13170354694037462</v>
      </c>
      <c r="S33" s="42" t="s">
        <v>93</v>
      </c>
      <c r="AB33" s="40"/>
      <c r="AC33" s="22"/>
      <c r="AE33" s="40"/>
      <c r="AF33" s="22"/>
    </row>
    <row r="34" spans="1:32" ht="12.75">
      <c r="A34" t="s">
        <v>94</v>
      </c>
      <c r="B34" s="20" t="s">
        <v>85</v>
      </c>
      <c r="C34" s="21" t="s">
        <v>95</v>
      </c>
      <c r="D34" s="22">
        <v>31081109.57</v>
      </c>
      <c r="E34" s="22">
        <f t="shared" si="7"/>
        <v>7770277.3925</v>
      </c>
      <c r="F34" s="22">
        <v>2610812.97</v>
      </c>
      <c r="G34" s="22">
        <f t="shared" si="0"/>
        <v>10381090.3625</v>
      </c>
      <c r="H34" s="22">
        <v>4800000</v>
      </c>
      <c r="I34" s="23">
        <v>0</v>
      </c>
      <c r="J34" s="22">
        <f t="shared" si="1"/>
        <v>4800000</v>
      </c>
      <c r="K34" s="24">
        <f t="shared" si="8"/>
        <v>0.33399999247517215</v>
      </c>
      <c r="L34" s="25">
        <f t="shared" si="2"/>
        <v>0.15443464105390367</v>
      </c>
      <c r="M34" s="26">
        <f t="shared" si="3"/>
        <v>-5581090.362500001</v>
      </c>
      <c r="N34" s="22">
        <f t="shared" si="4"/>
        <v>4799819.2275</v>
      </c>
      <c r="O34" s="27">
        <f t="shared" si="5"/>
        <v>-180.77249999996275</v>
      </c>
      <c r="P34" s="28">
        <v>371992500</v>
      </c>
      <c r="Q34" s="29">
        <v>12.903</v>
      </c>
      <c r="R34" s="30">
        <f t="shared" si="6"/>
        <v>0.1544288249005391</v>
      </c>
      <c r="S34" s="31"/>
      <c r="AC34" s="22"/>
      <c r="AF34" s="22"/>
    </row>
    <row r="35" spans="1:32" ht="12.75">
      <c r="A35" t="s">
        <v>96</v>
      </c>
      <c r="B35" s="20" t="s">
        <v>85</v>
      </c>
      <c r="C35" s="21" t="s">
        <v>97</v>
      </c>
      <c r="D35" s="22">
        <v>10771968.62</v>
      </c>
      <c r="E35" s="22">
        <f t="shared" si="7"/>
        <v>2692992.155</v>
      </c>
      <c r="F35" s="22">
        <v>691421.59</v>
      </c>
      <c r="G35" s="22">
        <f t="shared" si="0"/>
        <v>3384413.7449999996</v>
      </c>
      <c r="H35" s="22">
        <v>1900000</v>
      </c>
      <c r="I35" s="23">
        <v>0</v>
      </c>
      <c r="J35" s="22">
        <f t="shared" si="1"/>
        <v>1900000</v>
      </c>
      <c r="K35" s="24">
        <f t="shared" si="8"/>
        <v>0.3141871151310502</v>
      </c>
      <c r="L35" s="25">
        <f t="shared" si="2"/>
        <v>0.17638372956938675</v>
      </c>
      <c r="M35" s="26">
        <f t="shared" si="3"/>
        <v>-1484413.7449999996</v>
      </c>
      <c r="N35" s="22">
        <f t="shared" si="4"/>
        <v>1900015.9211300001</v>
      </c>
      <c r="O35" s="27">
        <f t="shared" si="5"/>
        <v>15.921130000147969</v>
      </c>
      <c r="P35" s="28">
        <v>110678390</v>
      </c>
      <c r="Q35" s="29">
        <v>17.167</v>
      </c>
      <c r="R35" s="30">
        <f t="shared" si="6"/>
        <v>0.17638520758427537</v>
      </c>
      <c r="S35" s="31"/>
      <c r="AC35" s="22"/>
      <c r="AF35" s="22"/>
    </row>
    <row r="36" spans="1:32" s="39" customFormat="1" ht="12.75">
      <c r="A36" t="s">
        <v>98</v>
      </c>
      <c r="B36" s="20" t="s">
        <v>85</v>
      </c>
      <c r="C36" s="21" t="s">
        <v>99</v>
      </c>
      <c r="D36" s="22">
        <v>158300583.97</v>
      </c>
      <c r="E36" s="22">
        <f t="shared" si="7"/>
        <v>39575145.9925</v>
      </c>
      <c r="F36" s="22">
        <v>12423538.810000002</v>
      </c>
      <c r="G36" s="22">
        <f t="shared" si="0"/>
        <v>51998684.8025</v>
      </c>
      <c r="H36" s="22">
        <v>26750862</v>
      </c>
      <c r="I36" s="23">
        <v>0</v>
      </c>
      <c r="J36" s="22">
        <f t="shared" si="1"/>
        <v>26750862</v>
      </c>
      <c r="K36" s="24">
        <f t="shared" si="8"/>
        <v>0.3284806884373492</v>
      </c>
      <c r="L36" s="25">
        <f t="shared" si="2"/>
        <v>0.16898776573729907</v>
      </c>
      <c r="M36" s="26">
        <f t="shared" si="3"/>
        <v>-25247822.802500002</v>
      </c>
      <c r="N36" s="22">
        <f t="shared" si="4"/>
        <v>22014851.87499</v>
      </c>
      <c r="O36" s="27">
        <f t="shared" si="5"/>
        <v>-4736010.125009999</v>
      </c>
      <c r="P36" s="28">
        <v>1303656770</v>
      </c>
      <c r="Q36" s="29">
        <v>16.887</v>
      </c>
      <c r="R36" s="30">
        <f t="shared" si="6"/>
        <v>0.1390699346956427</v>
      </c>
      <c r="S36" s="42" t="s">
        <v>93</v>
      </c>
      <c r="AB36" s="40"/>
      <c r="AC36" s="22"/>
      <c r="AE36" s="40"/>
      <c r="AF36" s="22"/>
    </row>
    <row r="37" spans="1:32" ht="12.75">
      <c r="A37" t="s">
        <v>100</v>
      </c>
      <c r="B37" s="20" t="s">
        <v>85</v>
      </c>
      <c r="C37" s="21" t="s">
        <v>101</v>
      </c>
      <c r="D37" s="22">
        <v>39987833.900000006</v>
      </c>
      <c r="E37" s="22">
        <f t="shared" si="7"/>
        <v>9996958.475000001</v>
      </c>
      <c r="F37" s="22">
        <v>2978693.21</v>
      </c>
      <c r="G37" s="22">
        <f t="shared" si="0"/>
        <v>12975651.685000002</v>
      </c>
      <c r="H37" s="22">
        <v>4000000</v>
      </c>
      <c r="I37" s="23">
        <v>0</v>
      </c>
      <c r="J37" s="22">
        <f t="shared" si="1"/>
        <v>4000000</v>
      </c>
      <c r="K37" s="24">
        <f t="shared" si="8"/>
        <v>0.32448998656563893</v>
      </c>
      <c r="L37" s="25">
        <f t="shared" si="2"/>
        <v>0.10003042450368885</v>
      </c>
      <c r="M37" s="26">
        <f t="shared" si="3"/>
        <v>-8975651.685000002</v>
      </c>
      <c r="N37" s="22">
        <f t="shared" si="4"/>
        <v>3999847.38432</v>
      </c>
      <c r="O37" s="27">
        <f t="shared" si="5"/>
        <v>-152.61567999981344</v>
      </c>
      <c r="P37" s="28">
        <v>421213920</v>
      </c>
      <c r="Q37" s="29">
        <v>9.496</v>
      </c>
      <c r="R37" s="30">
        <f t="shared" si="6"/>
        <v>0.10002660795087477</v>
      </c>
      <c r="S37" s="31"/>
      <c r="AC37" s="22"/>
      <c r="AF37" s="22"/>
    </row>
    <row r="38" spans="1:32" ht="12.75">
      <c r="A38" t="s">
        <v>102</v>
      </c>
      <c r="B38" s="20" t="s">
        <v>85</v>
      </c>
      <c r="C38" s="21" t="s">
        <v>103</v>
      </c>
      <c r="D38" s="22">
        <v>100690754.86</v>
      </c>
      <c r="E38" s="22">
        <f t="shared" si="7"/>
        <v>25172688.715</v>
      </c>
      <c r="F38" s="22">
        <v>3075849.87</v>
      </c>
      <c r="G38" s="22">
        <f t="shared" si="0"/>
        <v>28248538.585</v>
      </c>
      <c r="H38" s="22">
        <v>7500000</v>
      </c>
      <c r="I38" s="23">
        <v>0</v>
      </c>
      <c r="J38" s="22">
        <f t="shared" si="1"/>
        <v>7500000</v>
      </c>
      <c r="K38" s="24">
        <f t="shared" si="8"/>
        <v>0.2805474904252794</v>
      </c>
      <c r="L38" s="25">
        <f t="shared" si="2"/>
        <v>0.07448548787252582</v>
      </c>
      <c r="M38" s="26">
        <f t="shared" si="3"/>
        <v>-20748538.585</v>
      </c>
      <c r="N38" s="22">
        <f t="shared" si="4"/>
        <v>6453242.964</v>
      </c>
      <c r="O38" s="27">
        <f t="shared" si="5"/>
        <v>-1046757.0360000003</v>
      </c>
      <c r="P38" s="28">
        <v>658494180</v>
      </c>
      <c r="Q38" s="29">
        <v>9.8</v>
      </c>
      <c r="R38" s="30">
        <f t="shared" si="6"/>
        <v>0.06408972673779793</v>
      </c>
      <c r="S38" s="31" t="s">
        <v>93</v>
      </c>
      <c r="AC38" s="22"/>
      <c r="AF38" s="22"/>
    </row>
    <row r="39" spans="1:32" ht="12.75">
      <c r="A39" t="s">
        <v>104</v>
      </c>
      <c r="B39" s="20" t="s">
        <v>85</v>
      </c>
      <c r="C39" s="21" t="s">
        <v>105</v>
      </c>
      <c r="D39" s="22">
        <v>3072653.63</v>
      </c>
      <c r="E39" s="22">
        <f t="shared" si="7"/>
        <v>768163.4075</v>
      </c>
      <c r="F39" s="22">
        <v>73715.73</v>
      </c>
      <c r="G39" s="22">
        <f t="shared" si="0"/>
        <v>841879.1375</v>
      </c>
      <c r="H39" s="22">
        <v>40575.48</v>
      </c>
      <c r="I39" s="23">
        <v>0</v>
      </c>
      <c r="J39" s="22">
        <f t="shared" si="1"/>
        <v>40575.48</v>
      </c>
      <c r="K39" s="24">
        <f t="shared" si="8"/>
        <v>0.27399090131092974</v>
      </c>
      <c r="L39" s="25">
        <f t="shared" si="2"/>
        <v>0.013205354356846269</v>
      </c>
      <c r="M39" s="26">
        <f t="shared" si="3"/>
        <v>-801303.6575</v>
      </c>
      <c r="N39" s="22">
        <f t="shared" si="4"/>
        <v>40573.215568</v>
      </c>
      <c r="O39" s="27">
        <f t="shared" si="5"/>
        <v>-2.2644320000035805</v>
      </c>
      <c r="P39" s="28">
        <v>14531954</v>
      </c>
      <c r="Q39" s="29">
        <v>2.792</v>
      </c>
      <c r="R39" s="30">
        <f t="shared" si="6"/>
        <v>0.01320461739385835</v>
      </c>
      <c r="S39" s="31"/>
      <c r="AC39" s="22"/>
      <c r="AF39" s="22"/>
    </row>
    <row r="40" spans="1:32" ht="12.75">
      <c r="A40" t="s">
        <v>106</v>
      </c>
      <c r="B40" s="20" t="s">
        <v>107</v>
      </c>
      <c r="C40" s="21" t="s">
        <v>108</v>
      </c>
      <c r="D40" s="22">
        <v>11699043.48</v>
      </c>
      <c r="E40" s="22">
        <f t="shared" si="7"/>
        <v>2924760.87</v>
      </c>
      <c r="F40" s="22">
        <v>46591.46</v>
      </c>
      <c r="G40" s="22">
        <f t="shared" si="0"/>
        <v>2971352.33</v>
      </c>
      <c r="H40" s="22">
        <v>350000</v>
      </c>
      <c r="I40" s="23">
        <v>0</v>
      </c>
      <c r="J40" s="22">
        <f t="shared" si="1"/>
        <v>350000</v>
      </c>
      <c r="K40" s="24">
        <f t="shared" si="8"/>
        <v>0.2539825016532035</v>
      </c>
      <c r="L40" s="25">
        <f t="shared" si="2"/>
        <v>0.029916975742362142</v>
      </c>
      <c r="M40" s="26">
        <f t="shared" si="3"/>
        <v>-2621352.33</v>
      </c>
      <c r="N40" s="22">
        <f t="shared" si="4"/>
        <v>349971.7455</v>
      </c>
      <c r="O40" s="27">
        <f t="shared" si="5"/>
        <v>-28.254499999980908</v>
      </c>
      <c r="P40" s="28">
        <v>151175700</v>
      </c>
      <c r="Q40" s="29">
        <v>2.315</v>
      </c>
      <c r="R40" s="30">
        <f t="shared" si="6"/>
        <v>0.029914560630387537</v>
      </c>
      <c r="S40" s="31"/>
      <c r="AC40" s="22"/>
      <c r="AF40" s="22"/>
    </row>
    <row r="41" spans="1:32" ht="12.75">
      <c r="A41" t="s">
        <v>109</v>
      </c>
      <c r="B41" s="20" t="s">
        <v>110</v>
      </c>
      <c r="C41" s="21" t="s">
        <v>111</v>
      </c>
      <c r="D41" s="22">
        <v>40883798.099999994</v>
      </c>
      <c r="E41" s="22">
        <f t="shared" si="7"/>
        <v>10220949.524999999</v>
      </c>
      <c r="F41" s="22">
        <v>831665.81</v>
      </c>
      <c r="G41" s="22">
        <f t="shared" si="0"/>
        <v>11052615.334999999</v>
      </c>
      <c r="H41" s="22">
        <v>8800000</v>
      </c>
      <c r="I41" s="23">
        <v>0</v>
      </c>
      <c r="J41" s="22">
        <f t="shared" si="1"/>
        <v>8800000</v>
      </c>
      <c r="K41" s="24">
        <f t="shared" si="8"/>
        <v>0.2703421856248723</v>
      </c>
      <c r="L41" s="25">
        <f t="shared" si="2"/>
        <v>0.21524418984937707</v>
      </c>
      <c r="M41" s="26">
        <f t="shared" si="3"/>
        <v>-2252615.334999999</v>
      </c>
      <c r="N41" s="22">
        <f t="shared" si="4"/>
        <v>8800133.299889999</v>
      </c>
      <c r="O41" s="27">
        <f t="shared" si="5"/>
        <v>133.29988999851048</v>
      </c>
      <c r="P41" s="28">
        <v>1007225970</v>
      </c>
      <c r="Q41" s="29">
        <v>8.737</v>
      </c>
      <c r="R41" s="30">
        <f t="shared" si="6"/>
        <v>0.21524745030697134</v>
      </c>
      <c r="S41" s="31"/>
      <c r="AC41" s="22"/>
      <c r="AF41" s="22"/>
    </row>
    <row r="42" spans="1:32" ht="12.75">
      <c r="A42" t="s">
        <v>112</v>
      </c>
      <c r="B42" s="20" t="s">
        <v>110</v>
      </c>
      <c r="C42" s="21" t="s">
        <v>113</v>
      </c>
      <c r="D42" s="22">
        <v>32584274.36</v>
      </c>
      <c r="E42" s="22">
        <f t="shared" si="7"/>
        <v>8146068.59</v>
      </c>
      <c r="F42" s="22">
        <v>53981.4</v>
      </c>
      <c r="G42" s="22">
        <f t="shared" si="0"/>
        <v>8200049.99</v>
      </c>
      <c r="H42" s="22">
        <v>4300000</v>
      </c>
      <c r="I42" s="23">
        <v>0</v>
      </c>
      <c r="J42" s="22">
        <f t="shared" si="1"/>
        <v>4300000</v>
      </c>
      <c r="K42" s="24">
        <f t="shared" si="8"/>
        <v>0.2516566703129123</v>
      </c>
      <c r="L42" s="25">
        <f t="shared" si="2"/>
        <v>0.1319654982183252</v>
      </c>
      <c r="M42" s="26">
        <f t="shared" si="3"/>
        <v>-3900049.99</v>
      </c>
      <c r="N42" s="22">
        <f t="shared" si="4"/>
        <v>4282078.76115</v>
      </c>
      <c r="O42" s="27">
        <f t="shared" si="5"/>
        <v>-17921.238850000314</v>
      </c>
      <c r="P42" s="28">
        <v>1390736850</v>
      </c>
      <c r="Q42" s="29">
        <v>3.079</v>
      </c>
      <c r="R42" s="30">
        <f t="shared" si="6"/>
        <v>0.1314155016570392</v>
      </c>
      <c r="S42" s="31"/>
      <c r="AC42" s="22"/>
      <c r="AF42" s="22"/>
    </row>
    <row r="43" spans="1:32" ht="12.75">
      <c r="A43" t="s">
        <v>114</v>
      </c>
      <c r="B43" s="20" t="s">
        <v>110</v>
      </c>
      <c r="C43" s="21" t="s">
        <v>115</v>
      </c>
      <c r="D43" s="22">
        <v>8872665.49</v>
      </c>
      <c r="E43" s="22">
        <f t="shared" si="7"/>
        <v>2218166.3725</v>
      </c>
      <c r="F43" s="22">
        <v>0</v>
      </c>
      <c r="G43" s="22">
        <f t="shared" si="0"/>
        <v>2218166.3725</v>
      </c>
      <c r="H43" s="22">
        <v>996000</v>
      </c>
      <c r="I43" s="23">
        <v>0</v>
      </c>
      <c r="J43" s="22">
        <f t="shared" si="1"/>
        <v>996000</v>
      </c>
      <c r="K43" s="24">
        <f t="shared" si="8"/>
        <v>0.25</v>
      </c>
      <c r="L43" s="25">
        <f t="shared" si="2"/>
        <v>0.11225488001576851</v>
      </c>
      <c r="M43" s="26">
        <f t="shared" si="3"/>
        <v>-1222166.3725</v>
      </c>
      <c r="N43" s="22">
        <f t="shared" si="4"/>
        <v>996019.6925199999</v>
      </c>
      <c r="O43" s="27">
        <f t="shared" si="5"/>
        <v>19.692519999924116</v>
      </c>
      <c r="P43" s="28">
        <v>1379528660</v>
      </c>
      <c r="Q43" s="29">
        <v>0.722</v>
      </c>
      <c r="R43" s="30">
        <f t="shared" si="6"/>
        <v>0.11225709947507555</v>
      </c>
      <c r="S43" s="31"/>
      <c r="AC43" s="22"/>
      <c r="AF43" s="22"/>
    </row>
    <row r="44" spans="1:32" ht="12.75">
      <c r="A44" t="s">
        <v>116</v>
      </c>
      <c r="B44" s="20" t="s">
        <v>117</v>
      </c>
      <c r="C44" s="21" t="s">
        <v>117</v>
      </c>
      <c r="D44" s="22">
        <v>3325575.33</v>
      </c>
      <c r="E44" s="22">
        <f t="shared" si="7"/>
        <v>831393.8325</v>
      </c>
      <c r="F44" s="22">
        <v>96176.64</v>
      </c>
      <c r="G44" s="22">
        <f t="shared" si="0"/>
        <v>927570.4725</v>
      </c>
      <c r="H44" s="22">
        <v>520488</v>
      </c>
      <c r="I44" s="23">
        <v>0</v>
      </c>
      <c r="J44" s="22">
        <f t="shared" si="1"/>
        <v>520488</v>
      </c>
      <c r="K44" s="24">
        <f t="shared" si="8"/>
        <v>0.2789203011377884</v>
      </c>
      <c r="L44" s="25">
        <f t="shared" si="2"/>
        <v>0.1565106630737485</v>
      </c>
      <c r="M44" s="26">
        <f t="shared" si="3"/>
        <v>-407082.47250000003</v>
      </c>
      <c r="N44" s="22">
        <f t="shared" si="4"/>
        <v>520514.464602</v>
      </c>
      <c r="O44" s="27">
        <f t="shared" si="5"/>
        <v>26.46460200002184</v>
      </c>
      <c r="P44" s="28">
        <v>302097774</v>
      </c>
      <c r="Q44" s="29">
        <v>1.723</v>
      </c>
      <c r="R44" s="30">
        <f t="shared" si="6"/>
        <v>0.15651862097557717</v>
      </c>
      <c r="S44" s="31"/>
      <c r="AC44" s="22"/>
      <c r="AF44" s="22"/>
    </row>
    <row r="45" spans="1:32" ht="12.75">
      <c r="A45" t="s">
        <v>118</v>
      </c>
      <c r="B45" s="20" t="s">
        <v>119</v>
      </c>
      <c r="C45" s="21" t="s">
        <v>120</v>
      </c>
      <c r="D45" s="22">
        <v>3922757.2600000002</v>
      </c>
      <c r="E45" s="22">
        <f t="shared" si="7"/>
        <v>980689.3150000001</v>
      </c>
      <c r="F45" s="22">
        <v>45796.09</v>
      </c>
      <c r="G45" s="22">
        <f t="shared" si="0"/>
        <v>1026485.405</v>
      </c>
      <c r="H45" s="22">
        <v>550000</v>
      </c>
      <c r="I45" s="23">
        <v>0</v>
      </c>
      <c r="J45" s="22">
        <f t="shared" si="1"/>
        <v>550000</v>
      </c>
      <c r="K45" s="24">
        <f t="shared" si="8"/>
        <v>0.26167446440466213</v>
      </c>
      <c r="L45" s="25">
        <f t="shared" si="2"/>
        <v>0.1402075029235941</v>
      </c>
      <c r="M45" s="26">
        <f t="shared" si="3"/>
        <v>-476485.405</v>
      </c>
      <c r="N45" s="22">
        <f t="shared" si="4"/>
        <v>550101.95188</v>
      </c>
      <c r="O45" s="27">
        <f t="shared" si="5"/>
        <v>101.9518799999496</v>
      </c>
      <c r="P45" s="28">
        <v>254912860</v>
      </c>
      <c r="Q45" s="29">
        <v>2.158</v>
      </c>
      <c r="R45" s="30">
        <f t="shared" si="6"/>
        <v>0.1402334927754362</v>
      </c>
      <c r="S45" s="31"/>
      <c r="AB45"/>
      <c r="AC45" s="22"/>
      <c r="AF45" s="22"/>
    </row>
    <row r="46" spans="1:32" ht="12.75">
      <c r="A46" t="s">
        <v>121</v>
      </c>
      <c r="B46" s="20" t="s">
        <v>119</v>
      </c>
      <c r="C46" s="21" t="s">
        <v>122</v>
      </c>
      <c r="D46" s="22">
        <v>9658538.74</v>
      </c>
      <c r="E46" s="22">
        <f t="shared" si="7"/>
        <v>2414634.685</v>
      </c>
      <c r="F46" s="22">
        <v>680000</v>
      </c>
      <c r="G46" s="22">
        <f t="shared" si="0"/>
        <v>3094634.685</v>
      </c>
      <c r="H46" s="22">
        <v>2114125.51</v>
      </c>
      <c r="I46" s="23">
        <v>0</v>
      </c>
      <c r="J46" s="22">
        <f t="shared" si="1"/>
        <v>2114125.51</v>
      </c>
      <c r="K46" s="24">
        <f t="shared" si="8"/>
        <v>0.3204040246982537</v>
      </c>
      <c r="L46" s="25">
        <f t="shared" si="2"/>
        <v>0.2188866832665414</v>
      </c>
      <c r="M46" s="26">
        <f t="shared" si="3"/>
        <v>-980509.1750000003</v>
      </c>
      <c r="N46" s="22">
        <f t="shared" si="4"/>
        <v>2114278.28736</v>
      </c>
      <c r="O46" s="27">
        <f t="shared" si="5"/>
        <v>152.77736000018194</v>
      </c>
      <c r="P46" s="28">
        <v>569579280</v>
      </c>
      <c r="Q46" s="29">
        <v>3.712</v>
      </c>
      <c r="R46" s="30">
        <f t="shared" si="6"/>
        <v>0.21890250112099255</v>
      </c>
      <c r="S46" s="31" t="s">
        <v>71</v>
      </c>
      <c r="AC46" s="22"/>
      <c r="AF46" s="22"/>
    </row>
    <row r="47" spans="1:32" ht="12.75">
      <c r="A47" t="s">
        <v>123</v>
      </c>
      <c r="B47" s="20" t="s">
        <v>124</v>
      </c>
      <c r="C47" s="21" t="s">
        <v>124</v>
      </c>
      <c r="D47" s="22">
        <v>12798870.75</v>
      </c>
      <c r="E47" s="22">
        <f t="shared" si="7"/>
        <v>3199717.6875</v>
      </c>
      <c r="F47" s="22">
        <v>271620.42</v>
      </c>
      <c r="G47" s="22">
        <f t="shared" si="0"/>
        <v>3471338.1075</v>
      </c>
      <c r="H47" s="22">
        <v>1300000</v>
      </c>
      <c r="I47" s="23">
        <v>0</v>
      </c>
      <c r="J47" s="22">
        <f t="shared" si="1"/>
        <v>1300000</v>
      </c>
      <c r="K47" s="24">
        <f t="shared" si="8"/>
        <v>0.27122221759290754</v>
      </c>
      <c r="L47" s="25">
        <f t="shared" si="2"/>
        <v>0.10157146090408015</v>
      </c>
      <c r="M47" s="26">
        <f t="shared" si="3"/>
        <v>-2171338.1075</v>
      </c>
      <c r="N47" s="22">
        <f t="shared" si="4"/>
        <v>1299919.75031</v>
      </c>
      <c r="O47" s="27">
        <f t="shared" si="5"/>
        <v>-80.24968999996781</v>
      </c>
      <c r="P47" s="28">
        <v>575695195</v>
      </c>
      <c r="Q47" s="29">
        <v>2.258</v>
      </c>
      <c r="R47" s="30">
        <f t="shared" si="6"/>
        <v>0.10156519084388754</v>
      </c>
      <c r="S47" s="31"/>
      <c r="AC47" s="22"/>
      <c r="AF47" s="22"/>
    </row>
    <row r="48" spans="1:32" ht="12.75">
      <c r="A48" t="s">
        <v>125</v>
      </c>
      <c r="B48" s="20" t="s">
        <v>126</v>
      </c>
      <c r="C48" s="21" t="s">
        <v>126</v>
      </c>
      <c r="D48" s="22">
        <v>587156201.79</v>
      </c>
      <c r="E48" s="22">
        <f t="shared" si="7"/>
        <v>146789050.4475</v>
      </c>
      <c r="F48" s="22">
        <v>14199549.600000024</v>
      </c>
      <c r="G48" s="22">
        <f t="shared" si="0"/>
        <v>160988600.0475</v>
      </c>
      <c r="H48" s="22">
        <v>74302585</v>
      </c>
      <c r="I48" s="23">
        <v>0</v>
      </c>
      <c r="J48" s="22">
        <f t="shared" si="1"/>
        <v>74302585</v>
      </c>
      <c r="K48" s="24">
        <f t="shared" si="8"/>
        <v>0.2741835980897611</v>
      </c>
      <c r="L48" s="25">
        <f t="shared" si="2"/>
        <v>0.12654653867826263</v>
      </c>
      <c r="M48" s="26">
        <f t="shared" si="3"/>
        <v>-86686015.04750001</v>
      </c>
      <c r="N48" s="22">
        <f t="shared" si="4"/>
        <v>74299699.20364</v>
      </c>
      <c r="O48" s="27">
        <f t="shared" si="5"/>
        <v>-2885.796360000968</v>
      </c>
      <c r="P48" s="28">
        <v>6967338635</v>
      </c>
      <c r="Q48" s="29">
        <v>10.664</v>
      </c>
      <c r="R48" s="30">
        <f t="shared" si="6"/>
        <v>0.12654162380833328</v>
      </c>
      <c r="S48" s="31"/>
      <c r="AC48" s="22"/>
      <c r="AF48" s="22"/>
    </row>
    <row r="49" spans="1:32" ht="12.75">
      <c r="A49" t="s">
        <v>127</v>
      </c>
      <c r="B49" s="20" t="s">
        <v>128</v>
      </c>
      <c r="C49" s="21" t="s">
        <v>129</v>
      </c>
      <c r="D49" s="22">
        <v>1097413.06</v>
      </c>
      <c r="E49" s="22">
        <f t="shared" si="7"/>
        <v>274353.265</v>
      </c>
      <c r="F49" s="22">
        <v>32213.38</v>
      </c>
      <c r="G49" s="22">
        <f t="shared" si="0"/>
        <v>306566.645</v>
      </c>
      <c r="H49" s="22">
        <v>64538.16</v>
      </c>
      <c r="I49" s="23">
        <v>0</v>
      </c>
      <c r="J49" s="22">
        <f t="shared" si="1"/>
        <v>64538.16</v>
      </c>
      <c r="K49" s="24">
        <f t="shared" si="8"/>
        <v>0.2793539244010819</v>
      </c>
      <c r="L49" s="25">
        <f t="shared" si="2"/>
        <v>0.05880936026039275</v>
      </c>
      <c r="M49" s="26">
        <f t="shared" si="3"/>
        <v>-242028.48500000002</v>
      </c>
      <c r="N49" s="22">
        <f t="shared" si="4"/>
        <v>64548.572420000004</v>
      </c>
      <c r="O49" s="27">
        <f t="shared" si="5"/>
        <v>10.412420000000566</v>
      </c>
      <c r="P49" s="28">
        <v>17126180</v>
      </c>
      <c r="Q49" s="29">
        <v>3.769</v>
      </c>
      <c r="R49" s="30">
        <f t="shared" si="6"/>
        <v>0.05881884841064312</v>
      </c>
      <c r="S49" s="31"/>
      <c r="AC49" s="22"/>
      <c r="AF49" s="22"/>
    </row>
    <row r="50" spans="1:32" ht="12.75">
      <c r="A50" t="s">
        <v>130</v>
      </c>
      <c r="B50" s="20" t="s">
        <v>70</v>
      </c>
      <c r="C50" s="21" t="s">
        <v>131</v>
      </c>
      <c r="D50" s="22">
        <v>1517324.92</v>
      </c>
      <c r="E50" s="22">
        <f t="shared" si="7"/>
        <v>379331.23</v>
      </c>
      <c r="F50" s="22">
        <v>60736.42</v>
      </c>
      <c r="G50" s="22">
        <f t="shared" si="0"/>
        <v>440067.64999999997</v>
      </c>
      <c r="H50" s="22">
        <v>139360.24</v>
      </c>
      <c r="I50" s="23">
        <v>0</v>
      </c>
      <c r="J50" s="22">
        <f t="shared" si="1"/>
        <v>139360.24</v>
      </c>
      <c r="K50" s="24">
        <f t="shared" si="8"/>
        <v>0.29002861826061616</v>
      </c>
      <c r="L50" s="25">
        <f t="shared" si="2"/>
        <v>0.09184601014791216</v>
      </c>
      <c r="M50" s="26">
        <f t="shared" si="3"/>
        <v>-300707.41</v>
      </c>
      <c r="N50" s="22">
        <f t="shared" si="4"/>
        <v>139353.876025</v>
      </c>
      <c r="O50" s="27">
        <f t="shared" si="5"/>
        <v>-6.363974999985658</v>
      </c>
      <c r="P50" s="28">
        <v>14256151</v>
      </c>
      <c r="Q50" s="29">
        <v>9.775</v>
      </c>
      <c r="R50" s="30">
        <f t="shared" si="6"/>
        <v>0.09184181594078084</v>
      </c>
      <c r="S50" s="31"/>
      <c r="AC50" s="22"/>
      <c r="AF50" s="22"/>
    </row>
    <row r="51" spans="1:32" ht="12.75">
      <c r="A51" t="s">
        <v>132</v>
      </c>
      <c r="B51" s="20" t="s">
        <v>133</v>
      </c>
      <c r="C51" s="21" t="s">
        <v>133</v>
      </c>
      <c r="D51" s="22">
        <v>8606671.81</v>
      </c>
      <c r="E51" s="22">
        <f t="shared" si="7"/>
        <v>2151667.9525</v>
      </c>
      <c r="F51" s="22">
        <v>127581.31</v>
      </c>
      <c r="G51" s="22">
        <f t="shared" si="0"/>
        <v>2279249.2625</v>
      </c>
      <c r="H51" s="22">
        <v>667783</v>
      </c>
      <c r="I51" s="23">
        <v>0</v>
      </c>
      <c r="J51" s="22">
        <f t="shared" si="1"/>
        <v>667783</v>
      </c>
      <c r="K51" s="24">
        <f t="shared" si="8"/>
        <v>0.26482353606788683</v>
      </c>
      <c r="L51" s="25">
        <f t="shared" si="2"/>
        <v>0.07758899313717411</v>
      </c>
      <c r="M51" s="26">
        <f t="shared" si="3"/>
        <v>-1611466.2625000002</v>
      </c>
      <c r="N51" s="22">
        <f t="shared" si="4"/>
        <v>667793.033067</v>
      </c>
      <c r="O51" s="27">
        <f t="shared" si="5"/>
        <v>10.033066999982111</v>
      </c>
      <c r="P51" s="28">
        <v>116726627</v>
      </c>
      <c r="Q51" s="29">
        <v>5.721</v>
      </c>
      <c r="R51" s="30">
        <f t="shared" si="6"/>
        <v>0.07759015886850691</v>
      </c>
      <c r="S51" s="31"/>
      <c r="AC51" s="22"/>
      <c r="AF51" s="22"/>
    </row>
    <row r="52" spans="1:33" ht="12.75">
      <c r="A52" t="s">
        <v>134</v>
      </c>
      <c r="B52" s="20" t="s">
        <v>135</v>
      </c>
      <c r="C52" s="21" t="s">
        <v>136</v>
      </c>
      <c r="D52" s="22">
        <v>34992575.17</v>
      </c>
      <c r="E52" s="22">
        <f t="shared" si="7"/>
        <v>8748143.7925</v>
      </c>
      <c r="F52" s="22">
        <v>0</v>
      </c>
      <c r="G52" s="22">
        <f t="shared" si="0"/>
        <v>8748143.7925</v>
      </c>
      <c r="H52" s="22">
        <v>8221262.390000001</v>
      </c>
      <c r="I52" s="23">
        <v>0</v>
      </c>
      <c r="J52" s="22">
        <f t="shared" si="1"/>
        <v>8221262.390000001</v>
      </c>
      <c r="K52" s="24">
        <f t="shared" si="8"/>
        <v>0.25</v>
      </c>
      <c r="L52" s="25">
        <f t="shared" si="2"/>
        <v>0.23494305149191455</v>
      </c>
      <c r="M52" s="26">
        <f t="shared" si="3"/>
        <v>-526881.4024999999</v>
      </c>
      <c r="N52" s="22">
        <f t="shared" si="4"/>
        <v>8179787.1987</v>
      </c>
      <c r="O52" s="27">
        <f t="shared" si="5"/>
        <v>-41475.191300000995</v>
      </c>
      <c r="P52" s="28">
        <v>1565209950</v>
      </c>
      <c r="Q52" s="29">
        <v>5.226</v>
      </c>
      <c r="R52" s="30">
        <f t="shared" si="6"/>
        <v>0.23375779458817117</v>
      </c>
      <c r="S52" s="31"/>
      <c r="T52" t="s">
        <v>137</v>
      </c>
      <c r="AC52" s="22"/>
      <c r="AF52" s="22"/>
      <c r="AG52" s="32"/>
    </row>
    <row r="53" spans="1:32" ht="12.75">
      <c r="A53" t="s">
        <v>138</v>
      </c>
      <c r="B53" s="20" t="s">
        <v>135</v>
      </c>
      <c r="C53" s="21" t="s">
        <v>139</v>
      </c>
      <c r="D53" s="22">
        <v>10177297.27</v>
      </c>
      <c r="E53" s="22">
        <f t="shared" si="7"/>
        <v>2544324.3175</v>
      </c>
      <c r="F53" s="22">
        <v>0</v>
      </c>
      <c r="G53" s="22">
        <f t="shared" si="0"/>
        <v>2544324.3175</v>
      </c>
      <c r="H53" s="22">
        <v>1033407.54</v>
      </c>
      <c r="I53" s="23">
        <v>0</v>
      </c>
      <c r="J53" s="22">
        <f t="shared" si="1"/>
        <v>1033407.54</v>
      </c>
      <c r="K53" s="24">
        <f t="shared" si="8"/>
        <v>0.25</v>
      </c>
      <c r="L53" s="25">
        <f t="shared" si="2"/>
        <v>0.10154046920160367</v>
      </c>
      <c r="M53" s="26">
        <f t="shared" si="3"/>
        <v>-1510916.7774999999</v>
      </c>
      <c r="N53" s="22">
        <f t="shared" si="4"/>
        <v>1033416.319255</v>
      </c>
      <c r="O53" s="27">
        <f t="shared" si="5"/>
        <v>8.779254999943078</v>
      </c>
      <c r="P53" s="28">
        <v>307655945</v>
      </c>
      <c r="Q53" s="29">
        <v>3.359</v>
      </c>
      <c r="R53" s="30">
        <f t="shared" si="6"/>
        <v>0.10154133183288651</v>
      </c>
      <c r="S53" s="31"/>
      <c r="AC53" s="22"/>
      <c r="AF53" s="22"/>
    </row>
    <row r="54" spans="1:32" ht="12.75">
      <c r="A54" t="s">
        <v>140</v>
      </c>
      <c r="B54" s="20" t="s">
        <v>135</v>
      </c>
      <c r="C54" s="21" t="s">
        <v>141</v>
      </c>
      <c r="D54" s="22">
        <v>6369024.93</v>
      </c>
      <c r="E54" s="22">
        <f t="shared" si="7"/>
        <v>1592256.2325</v>
      </c>
      <c r="F54" s="22">
        <v>0</v>
      </c>
      <c r="G54" s="22">
        <f t="shared" si="0"/>
        <v>1592256.2325</v>
      </c>
      <c r="H54" s="22">
        <v>1100000</v>
      </c>
      <c r="I54" s="23">
        <v>0</v>
      </c>
      <c r="J54" s="22">
        <f t="shared" si="1"/>
        <v>1100000</v>
      </c>
      <c r="K54" s="24">
        <f t="shared" si="8"/>
        <v>0.25</v>
      </c>
      <c r="L54" s="25">
        <f t="shared" si="2"/>
        <v>0.17271089563783512</v>
      </c>
      <c r="M54" s="26">
        <f t="shared" si="3"/>
        <v>-492256.2324999999</v>
      </c>
      <c r="N54" s="22">
        <f t="shared" si="4"/>
        <v>1099760.744862</v>
      </c>
      <c r="O54" s="27">
        <f t="shared" si="5"/>
        <v>-239.25513800000772</v>
      </c>
      <c r="P54" s="28">
        <v>560530451</v>
      </c>
      <c r="Q54" s="29">
        <v>1.962</v>
      </c>
      <c r="R54" s="30">
        <f t="shared" si="6"/>
        <v>0.17267333021131698</v>
      </c>
      <c r="S54" s="31"/>
      <c r="AC54" s="22"/>
      <c r="AF54" s="22"/>
    </row>
    <row r="55" spans="1:33" ht="12.75">
      <c r="A55" t="s">
        <v>142</v>
      </c>
      <c r="B55" s="20" t="s">
        <v>143</v>
      </c>
      <c r="C55" s="21" t="s">
        <v>144</v>
      </c>
      <c r="D55" s="22">
        <v>188963619.25</v>
      </c>
      <c r="E55" s="22">
        <f t="shared" si="7"/>
        <v>47240904.8125</v>
      </c>
      <c r="F55" s="22">
        <v>5532198.710000008</v>
      </c>
      <c r="G55" s="22">
        <f t="shared" si="0"/>
        <v>52773103.52250001</v>
      </c>
      <c r="H55" s="22">
        <v>35012147</v>
      </c>
      <c r="I55" s="23">
        <v>0</v>
      </c>
      <c r="J55" s="22">
        <f t="shared" si="1"/>
        <v>35012147</v>
      </c>
      <c r="K55" s="24">
        <f t="shared" si="8"/>
        <v>0.27927652810608417</v>
      </c>
      <c r="L55" s="25">
        <f t="shared" si="2"/>
        <v>0.18528512069658615</v>
      </c>
      <c r="M55" s="26">
        <f t="shared" si="3"/>
        <v>-17760956.52250001</v>
      </c>
      <c r="N55" s="22">
        <f t="shared" si="4"/>
        <v>31904326.209754996</v>
      </c>
      <c r="O55" s="26">
        <f t="shared" si="5"/>
        <v>-3107820.790245004</v>
      </c>
      <c r="P55" s="28">
        <v>2347459805</v>
      </c>
      <c r="Q55" s="29">
        <v>13.591</v>
      </c>
      <c r="R55" s="30">
        <f t="shared" si="6"/>
        <v>0.1688384586217381</v>
      </c>
      <c r="S55" s="31"/>
      <c r="AC55" s="22"/>
      <c r="AF55" s="22"/>
      <c r="AG55" s="32"/>
    </row>
    <row r="56" spans="1:32" s="39" customFormat="1" ht="12.75">
      <c r="A56" t="s">
        <v>145</v>
      </c>
      <c r="B56" s="20" t="s">
        <v>143</v>
      </c>
      <c r="C56" s="21" t="s">
        <v>146</v>
      </c>
      <c r="D56" s="22">
        <v>103514308.86999999</v>
      </c>
      <c r="E56" s="22">
        <f t="shared" si="7"/>
        <v>25878577.217499997</v>
      </c>
      <c r="F56" s="22">
        <v>3311063.72</v>
      </c>
      <c r="G56" s="22">
        <f t="shared" si="0"/>
        <v>29189640.937499996</v>
      </c>
      <c r="H56" s="22">
        <v>14040000</v>
      </c>
      <c r="I56" s="23">
        <v>0</v>
      </c>
      <c r="J56" s="22">
        <f t="shared" si="1"/>
        <v>14040000</v>
      </c>
      <c r="K56" s="24">
        <f t="shared" si="8"/>
        <v>0.2819865316799656</v>
      </c>
      <c r="L56" s="25">
        <f t="shared" si="2"/>
        <v>0.13563342259892153</v>
      </c>
      <c r="M56" s="26">
        <f t="shared" si="3"/>
        <v>-15149640.937499996</v>
      </c>
      <c r="N56" s="22">
        <f t="shared" si="4"/>
        <v>12803129.715882</v>
      </c>
      <c r="O56" s="26">
        <f t="shared" si="5"/>
        <v>-1236870.2841180004</v>
      </c>
      <c r="P56" s="28">
        <v>1278012549</v>
      </c>
      <c r="Q56" s="29">
        <v>10.018</v>
      </c>
      <c r="R56" s="30">
        <f t="shared" si="6"/>
        <v>0.12368463699024454</v>
      </c>
      <c r="S56" s="44" t="s">
        <v>147</v>
      </c>
      <c r="AB56" s="40"/>
      <c r="AC56" s="22"/>
      <c r="AE56" s="40"/>
      <c r="AF56" s="22"/>
    </row>
    <row r="57" spans="1:32" ht="12.75">
      <c r="A57" t="s">
        <v>148</v>
      </c>
      <c r="B57" s="20" t="s">
        <v>143</v>
      </c>
      <c r="C57" s="21" t="s">
        <v>149</v>
      </c>
      <c r="D57" s="22">
        <v>8724654.68</v>
      </c>
      <c r="E57" s="22">
        <f t="shared" si="7"/>
        <v>2181163.67</v>
      </c>
      <c r="F57" s="22">
        <v>487185.26</v>
      </c>
      <c r="G57" s="22">
        <f t="shared" si="0"/>
        <v>2668348.9299999997</v>
      </c>
      <c r="H57" s="22">
        <v>1921000</v>
      </c>
      <c r="I57" s="23">
        <v>0</v>
      </c>
      <c r="J57" s="22">
        <f t="shared" si="1"/>
        <v>1921000</v>
      </c>
      <c r="K57" s="24">
        <f t="shared" si="8"/>
        <v>0.30584006219945886</v>
      </c>
      <c r="L57" s="25">
        <f t="shared" si="2"/>
        <v>0.22018063412912064</v>
      </c>
      <c r="M57" s="26">
        <f t="shared" si="3"/>
        <v>-747348.9299999997</v>
      </c>
      <c r="N57" s="22">
        <f t="shared" si="4"/>
        <v>1920850.6725230003</v>
      </c>
      <c r="O57" s="27">
        <f t="shared" si="5"/>
        <v>-149.32747699972242</v>
      </c>
      <c r="P57" s="28">
        <v>357633713</v>
      </c>
      <c r="Q57" s="29">
        <v>5.371</v>
      </c>
      <c r="R57" s="30">
        <f t="shared" si="6"/>
        <v>0.22016351855463928</v>
      </c>
      <c r="S57" s="31"/>
      <c r="AC57" s="22"/>
      <c r="AF57" s="22"/>
    </row>
    <row r="58" spans="1:32" ht="12.75">
      <c r="A58" t="s">
        <v>150</v>
      </c>
      <c r="B58" s="20" t="s">
        <v>151</v>
      </c>
      <c r="C58" s="21" t="s">
        <v>152</v>
      </c>
      <c r="D58" s="22">
        <v>2320300.03</v>
      </c>
      <c r="E58" s="22">
        <f t="shared" si="7"/>
        <v>580075.0075</v>
      </c>
      <c r="F58" s="22">
        <v>0</v>
      </c>
      <c r="G58" s="22">
        <f t="shared" si="0"/>
        <v>580075.0075</v>
      </c>
      <c r="H58" s="22">
        <v>428694.86</v>
      </c>
      <c r="I58" s="23">
        <v>0</v>
      </c>
      <c r="J58" s="22">
        <f t="shared" si="1"/>
        <v>428694.86</v>
      </c>
      <c r="K58" s="24">
        <f t="shared" si="8"/>
        <v>0.25</v>
      </c>
      <c r="L58" s="25">
        <f t="shared" si="2"/>
        <v>0.18475837368325165</v>
      </c>
      <c r="M58" s="26">
        <f t="shared" si="3"/>
        <v>-151380.14749999996</v>
      </c>
      <c r="N58" s="22">
        <f t="shared" si="4"/>
        <v>428698.50194</v>
      </c>
      <c r="O58" s="27">
        <f t="shared" si="5"/>
        <v>3.641940000001341</v>
      </c>
      <c r="P58" s="28">
        <v>283156210</v>
      </c>
      <c r="Q58" s="29">
        <v>1.514</v>
      </c>
      <c r="R58" s="30">
        <f t="shared" si="6"/>
        <v>0.18475994328199014</v>
      </c>
      <c r="S58" s="31"/>
      <c r="AC58" s="22"/>
      <c r="AF58" s="22"/>
    </row>
    <row r="59" spans="1:32" ht="12.75">
      <c r="A59" t="s">
        <v>153</v>
      </c>
      <c r="B59" s="20" t="s">
        <v>151</v>
      </c>
      <c r="C59" s="21" t="s">
        <v>154</v>
      </c>
      <c r="D59" s="22">
        <v>1467376.23</v>
      </c>
      <c r="E59" s="22">
        <f t="shared" si="7"/>
        <v>366844.0575</v>
      </c>
      <c r="F59" s="22">
        <v>0</v>
      </c>
      <c r="G59" s="22">
        <f t="shared" si="0"/>
        <v>366844.0575</v>
      </c>
      <c r="H59" s="22">
        <v>29636.04</v>
      </c>
      <c r="I59" s="23">
        <v>0</v>
      </c>
      <c r="J59" s="22">
        <f t="shared" si="1"/>
        <v>29636.04</v>
      </c>
      <c r="K59" s="24">
        <f t="shared" si="8"/>
        <v>0.25</v>
      </c>
      <c r="L59" s="25">
        <f t="shared" si="2"/>
        <v>0.020196619922076837</v>
      </c>
      <c r="M59" s="26">
        <f t="shared" si="3"/>
        <v>-337208.0175</v>
      </c>
      <c r="N59" s="22">
        <f t="shared" si="4"/>
        <v>33685.331399999995</v>
      </c>
      <c r="O59" s="27">
        <f t="shared" si="5"/>
        <v>4049.2913999999946</v>
      </c>
      <c r="P59" s="28">
        <v>42639660</v>
      </c>
      <c r="Q59" s="29">
        <v>0.79</v>
      </c>
      <c r="R59" s="30">
        <f t="shared" si="6"/>
        <v>0.022956165372802855</v>
      </c>
      <c r="S59" s="31"/>
      <c r="AC59" s="22"/>
      <c r="AF59" s="22"/>
    </row>
    <row r="60" spans="1:33" ht="12.75">
      <c r="A60" t="s">
        <v>155</v>
      </c>
      <c r="B60" s="20" t="s">
        <v>151</v>
      </c>
      <c r="C60" s="21" t="s">
        <v>156</v>
      </c>
      <c r="D60" s="22">
        <v>3020229.6</v>
      </c>
      <c r="E60" s="22">
        <f t="shared" si="7"/>
        <v>755057.4</v>
      </c>
      <c r="F60" s="22">
        <v>0</v>
      </c>
      <c r="G60" s="22">
        <f t="shared" si="0"/>
        <v>755057.4</v>
      </c>
      <c r="H60" s="22">
        <v>205000</v>
      </c>
      <c r="I60" s="23">
        <v>0</v>
      </c>
      <c r="J60" s="22">
        <f t="shared" si="1"/>
        <v>205000</v>
      </c>
      <c r="K60" s="24">
        <f t="shared" si="8"/>
        <v>0.25</v>
      </c>
      <c r="L60" s="25">
        <f t="shared" si="2"/>
        <v>0.06787563435574567</v>
      </c>
      <c r="M60" s="26">
        <f t="shared" si="3"/>
        <v>-550057.4</v>
      </c>
      <c r="N60" s="22">
        <f t="shared" si="4"/>
        <v>204994.57077</v>
      </c>
      <c r="O60" s="27">
        <f t="shared" si="5"/>
        <v>-5.429230000008829</v>
      </c>
      <c r="P60" s="28">
        <v>13022970</v>
      </c>
      <c r="Q60" s="29">
        <v>15.741</v>
      </c>
      <c r="R60" s="30">
        <f t="shared" si="6"/>
        <v>0.06787383673413439</v>
      </c>
      <c r="S60" s="31"/>
      <c r="AC60" s="22"/>
      <c r="AF60" s="22"/>
      <c r="AG60" s="32"/>
    </row>
    <row r="61" spans="1:32" ht="12.75">
      <c r="A61" t="s">
        <v>157</v>
      </c>
      <c r="B61" s="20" t="s">
        <v>151</v>
      </c>
      <c r="C61" s="21" t="s">
        <v>158</v>
      </c>
      <c r="D61" s="22">
        <v>781119.4299999999</v>
      </c>
      <c r="E61" s="22">
        <f t="shared" si="7"/>
        <v>200000</v>
      </c>
      <c r="F61" s="22">
        <v>0</v>
      </c>
      <c r="G61" s="22">
        <f t="shared" si="0"/>
        <v>200000</v>
      </c>
      <c r="H61" s="22">
        <v>199997.66</v>
      </c>
      <c r="I61" s="23">
        <v>0</v>
      </c>
      <c r="J61" s="22">
        <f t="shared" si="1"/>
        <v>199997.66</v>
      </c>
      <c r="K61" s="24">
        <f t="shared" si="8"/>
        <v>0.2560427923294649</v>
      </c>
      <c r="L61" s="25">
        <f t="shared" si="2"/>
        <v>0.25603979662879467</v>
      </c>
      <c r="M61" s="26">
        <f t="shared" si="3"/>
        <v>-2.3399999999965075</v>
      </c>
      <c r="N61" s="22">
        <f t="shared" si="4"/>
        <v>169822.50340000002</v>
      </c>
      <c r="O61" s="27">
        <f t="shared" si="5"/>
        <v>-30175.156599999988</v>
      </c>
      <c r="P61" s="28">
        <v>14428420</v>
      </c>
      <c r="Q61" s="29">
        <v>11.77</v>
      </c>
      <c r="R61" s="30">
        <f t="shared" si="6"/>
        <v>0.21740913985458027</v>
      </c>
      <c r="S61" s="31"/>
      <c r="AC61" s="22"/>
      <c r="AF61" s="22"/>
    </row>
    <row r="62" spans="1:32" ht="12.75">
      <c r="A62" t="s">
        <v>159</v>
      </c>
      <c r="B62" s="20" t="s">
        <v>160</v>
      </c>
      <c r="C62" s="21" t="s">
        <v>161</v>
      </c>
      <c r="D62" s="22">
        <v>16237447</v>
      </c>
      <c r="E62" s="22">
        <f t="shared" si="7"/>
        <v>4059361.75</v>
      </c>
      <c r="F62" s="22">
        <v>0</v>
      </c>
      <c r="G62" s="22">
        <f t="shared" si="0"/>
        <v>4059361.75</v>
      </c>
      <c r="H62" s="22">
        <v>500000</v>
      </c>
      <c r="I62" s="23">
        <v>0</v>
      </c>
      <c r="J62" s="22">
        <f t="shared" si="1"/>
        <v>500000</v>
      </c>
      <c r="K62" s="24">
        <f t="shared" si="8"/>
        <v>0.25</v>
      </c>
      <c r="L62" s="25">
        <f t="shared" si="2"/>
        <v>0.03079301813887368</v>
      </c>
      <c r="M62" s="26">
        <f t="shared" si="3"/>
        <v>-3559361.75</v>
      </c>
      <c r="N62" s="22">
        <f t="shared" si="4"/>
        <v>499960.44098</v>
      </c>
      <c r="O62" s="27">
        <f t="shared" si="5"/>
        <v>-39.55901999998605</v>
      </c>
      <c r="P62" s="28">
        <v>170868230</v>
      </c>
      <c r="Q62" s="29">
        <v>2.926</v>
      </c>
      <c r="R62" s="30">
        <f t="shared" si="6"/>
        <v>0.030790581855632847</v>
      </c>
      <c r="S62" s="31"/>
      <c r="AC62" s="22"/>
      <c r="AF62" s="22"/>
    </row>
    <row r="63" spans="1:32" ht="12.75">
      <c r="A63" t="s">
        <v>162</v>
      </c>
      <c r="B63" s="20" t="s">
        <v>160</v>
      </c>
      <c r="C63" s="21" t="s">
        <v>163</v>
      </c>
      <c r="D63" s="22">
        <v>2189501.8200000003</v>
      </c>
      <c r="E63" s="22">
        <f t="shared" si="7"/>
        <v>547375.4550000001</v>
      </c>
      <c r="F63" s="22">
        <v>0</v>
      </c>
      <c r="G63" s="22">
        <f t="shared" si="0"/>
        <v>547375.4550000001</v>
      </c>
      <c r="H63" s="22">
        <v>18622.72</v>
      </c>
      <c r="I63" s="23">
        <v>0</v>
      </c>
      <c r="J63" s="22">
        <f t="shared" si="1"/>
        <v>18622.72</v>
      </c>
      <c r="K63" s="24">
        <f t="shared" si="8"/>
        <v>0.25</v>
      </c>
      <c r="L63" s="25">
        <f t="shared" si="2"/>
        <v>0.008505459931519946</v>
      </c>
      <c r="M63" s="26">
        <f t="shared" si="3"/>
        <v>-528752.7350000001</v>
      </c>
      <c r="N63" s="22">
        <f t="shared" si="4"/>
        <v>18619.05344</v>
      </c>
      <c r="O63" s="27">
        <f t="shared" si="5"/>
        <v>-3.666560000001482</v>
      </c>
      <c r="P63" s="28">
        <v>9162920</v>
      </c>
      <c r="Q63" s="29">
        <v>2.032</v>
      </c>
      <c r="R63" s="30">
        <f t="shared" si="6"/>
        <v>0.008503785322270248</v>
      </c>
      <c r="S63" s="31"/>
      <c r="AC63" s="22"/>
      <c r="AF63" s="22"/>
    </row>
    <row r="64" spans="1:32" ht="12.75">
      <c r="A64" t="s">
        <v>164</v>
      </c>
      <c r="B64" s="20" t="s">
        <v>160</v>
      </c>
      <c r="C64" s="21" t="s">
        <v>165</v>
      </c>
      <c r="D64" s="22">
        <v>2152864.2</v>
      </c>
      <c r="E64" s="22">
        <f t="shared" si="7"/>
        <v>538216.05</v>
      </c>
      <c r="F64" s="22">
        <v>0</v>
      </c>
      <c r="G64" s="22">
        <f t="shared" si="0"/>
        <v>538216.05</v>
      </c>
      <c r="H64" s="22">
        <v>481496.36</v>
      </c>
      <c r="I64" s="23">
        <v>0</v>
      </c>
      <c r="J64" s="22">
        <f t="shared" si="1"/>
        <v>481496.36</v>
      </c>
      <c r="K64" s="24">
        <f t="shared" si="8"/>
        <v>0.25</v>
      </c>
      <c r="L64" s="25">
        <f t="shared" si="2"/>
        <v>0.22365384681486178</v>
      </c>
      <c r="M64" s="26">
        <f t="shared" si="3"/>
        <v>-56719.69000000006</v>
      </c>
      <c r="N64" s="22">
        <f t="shared" si="4"/>
        <v>490401.3775</v>
      </c>
      <c r="O64" s="27">
        <f t="shared" si="5"/>
        <v>8905.017500000016</v>
      </c>
      <c r="P64" s="28">
        <v>61880300</v>
      </c>
      <c r="Q64" s="29">
        <v>7.925</v>
      </c>
      <c r="R64" s="30">
        <f t="shared" si="6"/>
        <v>0.22779020502082759</v>
      </c>
      <c r="S64" s="31"/>
      <c r="AC64" s="22"/>
      <c r="AF64" s="22"/>
    </row>
    <row r="65" spans="1:32" ht="12.75">
      <c r="A65" t="s">
        <v>166</v>
      </c>
      <c r="B65" s="20" t="s">
        <v>167</v>
      </c>
      <c r="C65" s="21" t="s">
        <v>168</v>
      </c>
      <c r="D65" s="22">
        <v>1703012.03</v>
      </c>
      <c r="E65" s="22">
        <f t="shared" si="7"/>
        <v>425753.0075</v>
      </c>
      <c r="F65" s="22">
        <v>31853.88</v>
      </c>
      <c r="G65" s="22">
        <f t="shared" si="0"/>
        <v>457606.8875</v>
      </c>
      <c r="H65" s="22">
        <v>5221.77</v>
      </c>
      <c r="I65" s="23">
        <v>0</v>
      </c>
      <c r="J65" s="22">
        <f t="shared" si="1"/>
        <v>5221.77</v>
      </c>
      <c r="K65" s="24">
        <f t="shared" si="8"/>
        <v>0.2687044362804648</v>
      </c>
      <c r="L65" s="25">
        <f t="shared" si="2"/>
        <v>0.0030661967784220527</v>
      </c>
      <c r="M65" s="26">
        <f t="shared" si="3"/>
        <v>-452385.1175</v>
      </c>
      <c r="N65" s="22">
        <f t="shared" si="4"/>
        <v>5159.52816</v>
      </c>
      <c r="O65" s="27">
        <f t="shared" si="5"/>
        <v>-62.24184000000059</v>
      </c>
      <c r="P65" s="28">
        <v>429960680</v>
      </c>
      <c r="Q65" s="29">
        <v>0.012</v>
      </c>
      <c r="R65" s="30">
        <f t="shared" si="6"/>
        <v>0.0030296486866273047</v>
      </c>
      <c r="S65" s="31"/>
      <c r="AC65" s="22"/>
      <c r="AF65" s="22"/>
    </row>
    <row r="66" spans="1:32" ht="12.75">
      <c r="A66" t="s">
        <v>169</v>
      </c>
      <c r="B66" s="20" t="s">
        <v>167</v>
      </c>
      <c r="C66" s="21" t="s">
        <v>170</v>
      </c>
      <c r="D66" s="22">
        <v>152234889.07</v>
      </c>
      <c r="E66" s="22">
        <f t="shared" si="7"/>
        <v>38058722.2675</v>
      </c>
      <c r="F66" s="22">
        <v>964429.94</v>
      </c>
      <c r="G66" s="22">
        <f t="shared" si="0"/>
        <v>39023152.207499996</v>
      </c>
      <c r="H66" s="22">
        <v>8152561.17</v>
      </c>
      <c r="I66" s="23">
        <v>0</v>
      </c>
      <c r="J66" s="22">
        <f t="shared" si="1"/>
        <v>8152561.17</v>
      </c>
      <c r="K66" s="24">
        <f t="shared" si="8"/>
        <v>0.256335143973183</v>
      </c>
      <c r="L66" s="25">
        <f t="shared" si="2"/>
        <v>0.05355251493139213</v>
      </c>
      <c r="M66" s="26">
        <f t="shared" si="3"/>
        <v>-30870591.037499994</v>
      </c>
      <c r="N66" s="22">
        <f t="shared" si="4"/>
        <v>8151731.91333</v>
      </c>
      <c r="O66" s="27">
        <f t="shared" si="5"/>
        <v>-829.2566700000316</v>
      </c>
      <c r="P66" s="28">
        <v>1737738630</v>
      </c>
      <c r="Q66" s="29">
        <v>4.691</v>
      </c>
      <c r="R66" s="30">
        <f t="shared" si="6"/>
        <v>0.05354706771311605</v>
      </c>
      <c r="S66" s="31"/>
      <c r="AC66" s="22"/>
      <c r="AE66" s="43"/>
      <c r="AF66" s="22"/>
    </row>
    <row r="67" spans="1:32" ht="12.75">
      <c r="A67" t="s">
        <v>171</v>
      </c>
      <c r="B67" s="20" t="s">
        <v>172</v>
      </c>
      <c r="C67" s="21" t="s">
        <v>173</v>
      </c>
      <c r="D67" s="22">
        <v>1408815.29</v>
      </c>
      <c r="E67" s="22">
        <f t="shared" si="7"/>
        <v>352203.8225</v>
      </c>
      <c r="F67" s="22">
        <v>0</v>
      </c>
      <c r="G67" s="22">
        <f t="shared" si="0"/>
        <v>352203.8225</v>
      </c>
      <c r="H67" s="22">
        <v>70000</v>
      </c>
      <c r="I67" s="23">
        <v>0</v>
      </c>
      <c r="J67" s="22">
        <f t="shared" si="1"/>
        <v>70000</v>
      </c>
      <c r="K67" s="24">
        <f t="shared" si="8"/>
        <v>0.25</v>
      </c>
      <c r="L67" s="25">
        <f t="shared" si="2"/>
        <v>0.04968713819112511</v>
      </c>
      <c r="M67" s="26">
        <f t="shared" si="3"/>
        <v>-282203.8225</v>
      </c>
      <c r="N67" s="22">
        <f aca="true" t="shared" si="9" ref="N67:N111">(P67*Q67)/1000</f>
        <v>69982.48749599999</v>
      </c>
      <c r="O67" s="27">
        <f t="shared" si="5"/>
        <v>-17.512504000012996</v>
      </c>
      <c r="P67" s="28">
        <v>37145694</v>
      </c>
      <c r="Q67" s="29">
        <v>1.884</v>
      </c>
      <c r="R67" s="30">
        <f t="shared" si="6"/>
        <v>0.049674707531034805</v>
      </c>
      <c r="S67" s="31"/>
      <c r="AC67" s="22"/>
      <c r="AF67" s="22"/>
    </row>
    <row r="68" spans="1:32" ht="12.75">
      <c r="A68" t="s">
        <v>174</v>
      </c>
      <c r="B68" s="20" t="s">
        <v>175</v>
      </c>
      <c r="C68" s="21" t="s">
        <v>175</v>
      </c>
      <c r="D68" s="22">
        <v>15696831.67</v>
      </c>
      <c r="E68" s="22">
        <f t="shared" si="7"/>
        <v>3924207.9175</v>
      </c>
      <c r="F68" s="22">
        <v>0</v>
      </c>
      <c r="G68" s="22">
        <f t="shared" si="0"/>
        <v>3924207.9175</v>
      </c>
      <c r="H68" s="22">
        <v>2177847.37</v>
      </c>
      <c r="I68" s="23">
        <v>0</v>
      </c>
      <c r="J68" s="22">
        <f aca="true" t="shared" si="10" ref="J68:J111">H68+I68</f>
        <v>2177847.37</v>
      </c>
      <c r="K68" s="24">
        <f t="shared" si="8"/>
        <v>0.25</v>
      </c>
      <c r="L68" s="25">
        <f aca="true" t="shared" si="11" ref="L68:L111">J68/D68</f>
        <v>0.1387443922305883</v>
      </c>
      <c r="M68" s="26">
        <f aca="true" t="shared" si="12" ref="M68:M111">J68-G68</f>
        <v>-1746360.5474999999</v>
      </c>
      <c r="N68" s="22">
        <f t="shared" si="9"/>
        <v>2177680.656907</v>
      </c>
      <c r="O68" s="27">
        <f aca="true" t="shared" si="13" ref="O68:O111">N68-H68</f>
        <v>-166.71309299999848</v>
      </c>
      <c r="P68" s="28">
        <v>487067917</v>
      </c>
      <c r="Q68" s="29">
        <v>4.471</v>
      </c>
      <c r="R68" s="30">
        <f aca="true" t="shared" si="14" ref="R68:R111">N68/D68</f>
        <v>0.13873377141891718</v>
      </c>
      <c r="S68" s="31"/>
      <c r="AC68" s="22"/>
      <c r="AF68" s="22"/>
    </row>
    <row r="69" spans="1:32" ht="12.75">
      <c r="A69" t="s">
        <v>176</v>
      </c>
      <c r="B69" s="20" t="s">
        <v>177</v>
      </c>
      <c r="C69" s="21" t="s">
        <v>178</v>
      </c>
      <c r="D69" s="22">
        <v>5279591.7299999995</v>
      </c>
      <c r="E69" s="22">
        <f aca="true" t="shared" si="15" ref="E69:E111">IF((D69*0.25)&lt;200000,200000,(D69*0.25))</f>
        <v>1319897.9324999999</v>
      </c>
      <c r="F69" s="22">
        <v>70570.47</v>
      </c>
      <c r="G69" s="22">
        <f t="shared" si="0"/>
        <v>1390468.4024999999</v>
      </c>
      <c r="H69" s="22">
        <v>390000</v>
      </c>
      <c r="I69" s="23">
        <v>0</v>
      </c>
      <c r="J69" s="22">
        <f t="shared" si="10"/>
        <v>390000</v>
      </c>
      <c r="K69" s="24">
        <f aca="true" t="shared" si="16" ref="K69:K111">(E69+F69-I69)/D69</f>
        <v>0.26336665287942634</v>
      </c>
      <c r="L69" s="25">
        <f t="shared" si="11"/>
        <v>0.07386934822704559</v>
      </c>
      <c r="M69" s="26">
        <f t="shared" si="12"/>
        <v>-1000468.4024999999</v>
      </c>
      <c r="N69" s="22">
        <f t="shared" si="9"/>
        <v>389977.51162</v>
      </c>
      <c r="O69" s="27">
        <f t="shared" si="13"/>
        <v>-22.48837999999523</v>
      </c>
      <c r="P69" s="28">
        <v>60763090</v>
      </c>
      <c r="Q69" s="29">
        <v>6.418</v>
      </c>
      <c r="R69" s="30">
        <f t="shared" si="14"/>
        <v>0.0738650887348064</v>
      </c>
      <c r="S69" s="31"/>
      <c r="AC69" s="22"/>
      <c r="AF69" s="22"/>
    </row>
    <row r="70" spans="1:32" ht="12.75">
      <c r="A70" t="s">
        <v>179</v>
      </c>
      <c r="B70" s="20" t="s">
        <v>177</v>
      </c>
      <c r="C70" s="21" t="s">
        <v>180</v>
      </c>
      <c r="D70" s="22">
        <v>3408377.43</v>
      </c>
      <c r="E70" s="22">
        <f t="shared" si="15"/>
        <v>852094.3575</v>
      </c>
      <c r="F70" s="22">
        <v>63148.97</v>
      </c>
      <c r="G70" s="22">
        <f t="shared" si="0"/>
        <v>915243.3275</v>
      </c>
      <c r="H70" s="22">
        <v>57800</v>
      </c>
      <c r="I70" s="23">
        <v>0</v>
      </c>
      <c r="J70" s="22">
        <f t="shared" si="10"/>
        <v>57800</v>
      </c>
      <c r="K70" s="24">
        <f t="shared" si="16"/>
        <v>0.2685275754510556</v>
      </c>
      <c r="L70" s="25">
        <f t="shared" si="11"/>
        <v>0.016958215804169317</v>
      </c>
      <c r="M70" s="26">
        <f t="shared" si="12"/>
        <v>-857443.3275</v>
      </c>
      <c r="N70" s="22">
        <f t="shared" si="9"/>
        <v>57819.14593</v>
      </c>
      <c r="O70" s="27">
        <f t="shared" si="13"/>
        <v>19.14592999999877</v>
      </c>
      <c r="P70" s="28">
        <v>51303590</v>
      </c>
      <c r="Q70" s="29">
        <v>1.127</v>
      </c>
      <c r="R70" s="30">
        <f t="shared" si="14"/>
        <v>0.01696383311926813</v>
      </c>
      <c r="S70" s="31"/>
      <c r="AC70" s="22"/>
      <c r="AF70" s="22"/>
    </row>
    <row r="71" spans="1:32" ht="12.75">
      <c r="A71" t="s">
        <v>181</v>
      </c>
      <c r="B71" s="20" t="s">
        <v>182</v>
      </c>
      <c r="C71" s="21" t="s">
        <v>183</v>
      </c>
      <c r="D71" s="22">
        <v>3304754.44</v>
      </c>
      <c r="E71" s="22">
        <f t="shared" si="15"/>
        <v>826188.61</v>
      </c>
      <c r="F71" s="22">
        <v>0</v>
      </c>
      <c r="G71" s="22">
        <f t="shared" si="0"/>
        <v>826188.61</v>
      </c>
      <c r="H71" s="22">
        <v>248000</v>
      </c>
      <c r="I71" s="23">
        <v>0</v>
      </c>
      <c r="J71" s="22">
        <f t="shared" si="10"/>
        <v>248000</v>
      </c>
      <c r="K71" s="24">
        <f t="shared" si="16"/>
        <v>0.25</v>
      </c>
      <c r="L71" s="25">
        <f t="shared" si="11"/>
        <v>0.07504339717295304</v>
      </c>
      <c r="M71" s="26">
        <f t="shared" si="12"/>
        <v>-578188.61</v>
      </c>
      <c r="N71" s="22">
        <f t="shared" si="9"/>
        <v>247878.223047</v>
      </c>
      <c r="O71" s="27">
        <f t="shared" si="13"/>
        <v>-121.77695299999323</v>
      </c>
      <c r="P71" s="28">
        <v>44654697</v>
      </c>
      <c r="Q71" s="29">
        <v>5.551</v>
      </c>
      <c r="R71" s="30">
        <f t="shared" si="14"/>
        <v>0.07500654815581397</v>
      </c>
      <c r="S71" s="31"/>
      <c r="AC71" s="22"/>
      <c r="AF71" s="22"/>
    </row>
    <row r="72" spans="1:32" ht="12.75">
      <c r="A72" t="s">
        <v>184</v>
      </c>
      <c r="B72" s="20" t="s">
        <v>185</v>
      </c>
      <c r="C72" s="21" t="s">
        <v>186</v>
      </c>
      <c r="D72" s="22">
        <v>10815101.81</v>
      </c>
      <c r="E72" s="22">
        <f t="shared" si="15"/>
        <v>2703775.4525</v>
      </c>
      <c r="F72" s="22">
        <v>0</v>
      </c>
      <c r="G72" s="22">
        <f t="shared" si="0"/>
        <v>2703775.4525</v>
      </c>
      <c r="H72" s="22">
        <v>400000</v>
      </c>
      <c r="I72" s="23">
        <v>0</v>
      </c>
      <c r="J72" s="22">
        <f t="shared" si="10"/>
        <v>400000</v>
      </c>
      <c r="K72" s="24">
        <f t="shared" si="16"/>
        <v>0.25</v>
      </c>
      <c r="L72" s="25">
        <f t="shared" si="11"/>
        <v>0.03698531988206961</v>
      </c>
      <c r="M72" s="26">
        <f t="shared" si="12"/>
        <v>-2303775.4525</v>
      </c>
      <c r="N72" s="22">
        <f t="shared" si="9"/>
        <v>399928.253889</v>
      </c>
      <c r="O72" s="27">
        <f t="shared" si="13"/>
        <v>-71.74611100001493</v>
      </c>
      <c r="P72" s="28">
        <v>173054199</v>
      </c>
      <c r="Q72" s="29">
        <v>2.311</v>
      </c>
      <c r="R72" s="30">
        <f t="shared" si="14"/>
        <v>0.03697868599990553</v>
      </c>
      <c r="S72" s="31"/>
      <c r="AC72" s="22"/>
      <c r="AF72" s="22"/>
    </row>
    <row r="73" spans="1:32" ht="12.75">
      <c r="A73" t="s">
        <v>187</v>
      </c>
      <c r="B73" s="20" t="s">
        <v>185</v>
      </c>
      <c r="C73" s="21" t="s">
        <v>188</v>
      </c>
      <c r="D73" s="22">
        <v>22373724.52</v>
      </c>
      <c r="E73" s="22">
        <f t="shared" si="15"/>
        <v>5593431.13</v>
      </c>
      <c r="F73" s="22">
        <v>0</v>
      </c>
      <c r="G73" s="22">
        <f t="shared" si="0"/>
        <v>5593431.13</v>
      </c>
      <c r="H73" s="22">
        <v>550000</v>
      </c>
      <c r="I73" s="23">
        <v>0</v>
      </c>
      <c r="J73" s="22">
        <f t="shared" si="10"/>
        <v>550000</v>
      </c>
      <c r="K73" s="24">
        <f t="shared" si="16"/>
        <v>0.25</v>
      </c>
      <c r="L73" s="25">
        <f t="shared" si="11"/>
        <v>0.02458240689914421</v>
      </c>
      <c r="M73" s="26">
        <f t="shared" si="12"/>
        <v>-5043431.13</v>
      </c>
      <c r="N73" s="22">
        <f t="shared" si="9"/>
        <v>549811.81372</v>
      </c>
      <c r="O73" s="27">
        <f t="shared" si="13"/>
        <v>-188.18628000002354</v>
      </c>
      <c r="P73" s="28">
        <v>194005580</v>
      </c>
      <c r="Q73" s="29">
        <v>2.834</v>
      </c>
      <c r="R73" s="30">
        <f t="shared" si="14"/>
        <v>0.02457399585967549</v>
      </c>
      <c r="S73" s="31"/>
      <c r="AC73" s="22"/>
      <c r="AF73" s="22"/>
    </row>
    <row r="74" spans="1:32" ht="12.75">
      <c r="A74" t="s">
        <v>189</v>
      </c>
      <c r="B74" s="20" t="s">
        <v>185</v>
      </c>
      <c r="C74" s="21" t="s">
        <v>190</v>
      </c>
      <c r="D74" s="22">
        <v>2423335.29</v>
      </c>
      <c r="E74" s="22">
        <f t="shared" si="15"/>
        <v>605833.8225</v>
      </c>
      <c r="F74" s="22">
        <v>1230.74</v>
      </c>
      <c r="G74" s="22">
        <f t="shared" si="0"/>
        <v>607064.5625</v>
      </c>
      <c r="H74" s="22">
        <v>9617.9</v>
      </c>
      <c r="I74" s="23">
        <v>0</v>
      </c>
      <c r="J74" s="22">
        <f t="shared" si="10"/>
        <v>9617.9</v>
      </c>
      <c r="K74" s="24">
        <f t="shared" si="16"/>
        <v>0.2505078702914445</v>
      </c>
      <c r="L74" s="25">
        <f t="shared" si="11"/>
        <v>0.003968868872453881</v>
      </c>
      <c r="M74" s="26">
        <f t="shared" si="12"/>
        <v>-597446.6625</v>
      </c>
      <c r="N74" s="22">
        <f t="shared" si="9"/>
        <v>9606.574949999998</v>
      </c>
      <c r="O74" s="27">
        <f t="shared" si="13"/>
        <v>-11.325050000001283</v>
      </c>
      <c r="P74" s="28">
        <v>13070170</v>
      </c>
      <c r="Q74" s="29">
        <v>0.735</v>
      </c>
      <c r="R74" s="30">
        <f t="shared" si="14"/>
        <v>0.003964195540601399</v>
      </c>
      <c r="S74" s="31"/>
      <c r="AC74" s="22"/>
      <c r="AF74" s="22"/>
    </row>
    <row r="75" spans="1:32" ht="12.75">
      <c r="A75" t="s">
        <v>191</v>
      </c>
      <c r="B75" s="20" t="s">
        <v>192</v>
      </c>
      <c r="C75" s="21" t="s">
        <v>193</v>
      </c>
      <c r="D75" s="22">
        <v>3290183.5</v>
      </c>
      <c r="E75" s="22">
        <f t="shared" si="15"/>
        <v>822545.875</v>
      </c>
      <c r="F75" s="22">
        <v>0</v>
      </c>
      <c r="G75" s="22">
        <f t="shared" si="0"/>
        <v>822545.875</v>
      </c>
      <c r="H75" s="22">
        <v>15862</v>
      </c>
      <c r="I75" s="23">
        <v>0</v>
      </c>
      <c r="J75" s="22">
        <f t="shared" si="10"/>
        <v>15862</v>
      </c>
      <c r="K75" s="24">
        <f t="shared" si="16"/>
        <v>0.25</v>
      </c>
      <c r="L75" s="25">
        <f t="shared" si="11"/>
        <v>0.00482100770367367</v>
      </c>
      <c r="M75" s="26">
        <f t="shared" si="12"/>
        <v>-806683.875</v>
      </c>
      <c r="N75" s="22">
        <f t="shared" si="9"/>
        <v>15866.719616999999</v>
      </c>
      <c r="O75" s="27">
        <f t="shared" si="13"/>
        <v>4.719616999998834</v>
      </c>
      <c r="P75" s="28">
        <v>14926359</v>
      </c>
      <c r="Q75" s="29">
        <v>1.063</v>
      </c>
      <c r="R75" s="30">
        <f t="shared" si="14"/>
        <v>0.004822442157709441</v>
      </c>
      <c r="S75" s="31"/>
      <c r="AC75" s="22"/>
      <c r="AF75" s="22"/>
    </row>
    <row r="76" spans="1:32" ht="12.75">
      <c r="A76" t="s">
        <v>194</v>
      </c>
      <c r="B76" s="20" t="s">
        <v>195</v>
      </c>
      <c r="C76" s="21" t="s">
        <v>195</v>
      </c>
      <c r="D76" s="22">
        <v>2738964.17</v>
      </c>
      <c r="E76" s="22">
        <f t="shared" si="15"/>
        <v>684741.0425</v>
      </c>
      <c r="F76" s="22">
        <v>27492.28</v>
      </c>
      <c r="G76" s="22">
        <f t="shared" si="0"/>
        <v>712233.3225</v>
      </c>
      <c r="H76" s="22">
        <v>155000</v>
      </c>
      <c r="I76" s="23">
        <v>0</v>
      </c>
      <c r="J76" s="22">
        <f t="shared" si="10"/>
        <v>155000</v>
      </c>
      <c r="K76" s="24">
        <f t="shared" si="16"/>
        <v>0.26003747340002625</v>
      </c>
      <c r="L76" s="25">
        <f t="shared" si="11"/>
        <v>0.056590736636032736</v>
      </c>
      <c r="M76" s="26">
        <f t="shared" si="12"/>
        <v>-557233.3225</v>
      </c>
      <c r="N76" s="22">
        <f t="shared" si="9"/>
        <v>154991.550208</v>
      </c>
      <c r="O76" s="27">
        <f t="shared" si="13"/>
        <v>-8.449791999999434</v>
      </c>
      <c r="P76" s="28">
        <v>55039613</v>
      </c>
      <c r="Q76" s="29">
        <v>2.816</v>
      </c>
      <c r="R76" s="30">
        <f t="shared" si="14"/>
        <v>0.05658765160407338</v>
      </c>
      <c r="S76" s="31"/>
      <c r="AC76" s="22"/>
      <c r="AF76" s="22"/>
    </row>
    <row r="77" spans="1:32" s="39" customFormat="1" ht="12.75">
      <c r="A77" t="s">
        <v>196</v>
      </c>
      <c r="B77" s="20" t="s">
        <v>195</v>
      </c>
      <c r="C77" s="21" t="s">
        <v>197</v>
      </c>
      <c r="D77" s="22">
        <v>3456311.5700000003</v>
      </c>
      <c r="E77" s="22">
        <f t="shared" si="15"/>
        <v>864077.8925000001</v>
      </c>
      <c r="F77" s="22">
        <v>0</v>
      </c>
      <c r="G77" s="22">
        <f t="shared" si="0"/>
        <v>864077.8925000001</v>
      </c>
      <c r="H77" s="22">
        <v>480770.57372799993</v>
      </c>
      <c r="I77" s="23">
        <v>0</v>
      </c>
      <c r="J77" s="22">
        <f t="shared" si="10"/>
        <v>480770.57372799993</v>
      </c>
      <c r="K77" s="24">
        <f t="shared" si="16"/>
        <v>0.25</v>
      </c>
      <c r="L77" s="25">
        <f t="shared" si="11"/>
        <v>0.13909931555389257</v>
      </c>
      <c r="M77" s="26">
        <f t="shared" si="12"/>
        <v>-383307.31877200014</v>
      </c>
      <c r="N77" s="22">
        <f t="shared" si="9"/>
        <v>480770.57372799993</v>
      </c>
      <c r="O77" s="26">
        <f t="shared" si="13"/>
        <v>0</v>
      </c>
      <c r="P77" s="28">
        <v>119833144</v>
      </c>
      <c r="Q77" s="29">
        <v>4.012</v>
      </c>
      <c r="R77" s="30">
        <f t="shared" si="14"/>
        <v>0.13909931555389257</v>
      </c>
      <c r="S77" s="44" t="s">
        <v>198</v>
      </c>
      <c r="AB77" s="40"/>
      <c r="AC77" s="22"/>
      <c r="AE77" s="40"/>
      <c r="AF77" s="22"/>
    </row>
    <row r="78" spans="1:33" ht="12.75">
      <c r="A78" t="s">
        <v>199</v>
      </c>
      <c r="B78" s="20" t="s">
        <v>200</v>
      </c>
      <c r="C78" s="21" t="s">
        <v>201</v>
      </c>
      <c r="D78" s="22">
        <v>8631229.1</v>
      </c>
      <c r="E78" s="22">
        <f t="shared" si="15"/>
        <v>2157807.275</v>
      </c>
      <c r="F78" s="22">
        <v>739613.15</v>
      </c>
      <c r="G78" s="22">
        <f t="shared" si="0"/>
        <v>2897420.425</v>
      </c>
      <c r="H78" s="22">
        <v>550204</v>
      </c>
      <c r="I78" s="23">
        <v>0</v>
      </c>
      <c r="J78" s="22">
        <f t="shared" si="10"/>
        <v>550204</v>
      </c>
      <c r="K78" s="24">
        <f t="shared" si="16"/>
        <v>0.3356903624537089</v>
      </c>
      <c r="L78" s="25">
        <f t="shared" si="11"/>
        <v>0.06374573002586618</v>
      </c>
      <c r="M78" s="26">
        <f t="shared" si="12"/>
        <v>-2347216.425</v>
      </c>
      <c r="N78" s="22">
        <f t="shared" si="9"/>
        <v>526603.30738</v>
      </c>
      <c r="O78" s="27">
        <f t="shared" si="13"/>
        <v>-23600.692619999987</v>
      </c>
      <c r="P78" s="28">
        <v>116893076</v>
      </c>
      <c r="Q78" s="29">
        <v>4.505</v>
      </c>
      <c r="R78" s="30">
        <f t="shared" si="14"/>
        <v>0.061011392616145486</v>
      </c>
      <c r="S78" s="31" t="s">
        <v>45</v>
      </c>
      <c r="AC78" s="22"/>
      <c r="AF78" s="22"/>
      <c r="AG78" s="32"/>
    </row>
    <row r="79" spans="1:32" ht="12.75">
      <c r="A79" t="s">
        <v>202</v>
      </c>
      <c r="B79" s="20" t="s">
        <v>200</v>
      </c>
      <c r="C79" s="21" t="s">
        <v>200</v>
      </c>
      <c r="D79" s="22">
        <v>4383534.29</v>
      </c>
      <c r="E79" s="22">
        <f t="shared" si="15"/>
        <v>1095883.5725</v>
      </c>
      <c r="F79" s="22">
        <v>139332.39</v>
      </c>
      <c r="G79" s="22">
        <f aca="true" t="shared" si="17" ref="G79:G111">E79+F79</f>
        <v>1235215.9625</v>
      </c>
      <c r="H79" s="22">
        <v>757952.78</v>
      </c>
      <c r="I79" s="23">
        <v>0</v>
      </c>
      <c r="J79" s="22">
        <f t="shared" si="10"/>
        <v>757952.78</v>
      </c>
      <c r="K79" s="24">
        <f t="shared" si="16"/>
        <v>0.2817853998126247</v>
      </c>
      <c r="L79" s="25">
        <f t="shared" si="11"/>
        <v>0.17290905690622532</v>
      </c>
      <c r="M79" s="26">
        <f t="shared" si="12"/>
        <v>-477263.1824999999</v>
      </c>
      <c r="N79" s="22">
        <f t="shared" si="9"/>
        <v>757923.2579290001</v>
      </c>
      <c r="O79" s="27">
        <f t="shared" si="13"/>
        <v>-29.52207099995576</v>
      </c>
      <c r="P79" s="28">
        <v>323760469</v>
      </c>
      <c r="Q79" s="29">
        <v>2.341</v>
      </c>
      <c r="R79" s="30">
        <f t="shared" si="14"/>
        <v>0.17290232214175288</v>
      </c>
      <c r="S79" s="31"/>
      <c r="AC79" s="22"/>
      <c r="AF79" s="22"/>
    </row>
    <row r="80" spans="1:33" ht="12.75">
      <c r="A80" t="s">
        <v>203</v>
      </c>
      <c r="B80" s="20" t="s">
        <v>204</v>
      </c>
      <c r="C80" s="21" t="s">
        <v>205</v>
      </c>
      <c r="D80" s="22">
        <v>4629226.54</v>
      </c>
      <c r="E80" s="22">
        <f t="shared" si="15"/>
        <v>1157306.635</v>
      </c>
      <c r="F80" s="22">
        <v>81512.76</v>
      </c>
      <c r="G80" s="22">
        <f t="shared" si="17"/>
        <v>1238819.395</v>
      </c>
      <c r="H80" s="22">
        <v>358631.55</v>
      </c>
      <c r="I80" s="23">
        <v>0</v>
      </c>
      <c r="J80" s="22">
        <f t="shared" si="10"/>
        <v>358631.55</v>
      </c>
      <c r="K80" s="24">
        <f t="shared" si="16"/>
        <v>0.2676082892672606</v>
      </c>
      <c r="L80" s="25">
        <f t="shared" si="11"/>
        <v>0.07747116000937815</v>
      </c>
      <c r="M80" s="26">
        <f t="shared" si="12"/>
        <v>-880187.845</v>
      </c>
      <c r="N80" s="22">
        <f t="shared" si="9"/>
        <v>358631.55</v>
      </c>
      <c r="O80" s="27">
        <f t="shared" si="13"/>
        <v>0</v>
      </c>
      <c r="P80" s="28">
        <v>47817540</v>
      </c>
      <c r="Q80" s="29">
        <v>7.5</v>
      </c>
      <c r="R80" s="30">
        <f t="shared" si="14"/>
        <v>0.07747116000937815</v>
      </c>
      <c r="S80" s="31"/>
      <c r="AC80" s="22"/>
      <c r="AF80" s="22"/>
      <c r="AG80" s="32"/>
    </row>
    <row r="81" spans="1:33" ht="12.75">
      <c r="A81" t="s">
        <v>206</v>
      </c>
      <c r="B81" s="20" t="s">
        <v>207</v>
      </c>
      <c r="C81" s="21" t="s">
        <v>208</v>
      </c>
      <c r="D81" s="22">
        <v>15845463.370000001</v>
      </c>
      <c r="E81" s="22">
        <f t="shared" si="15"/>
        <v>3961365.8425000003</v>
      </c>
      <c r="F81" s="22">
        <v>1114082.5</v>
      </c>
      <c r="G81" s="22">
        <f t="shared" si="17"/>
        <v>5075448.3425</v>
      </c>
      <c r="H81" s="22">
        <v>4615941.63</v>
      </c>
      <c r="I81" s="23">
        <v>0</v>
      </c>
      <c r="J81" s="22">
        <f t="shared" si="10"/>
        <v>4615941.63</v>
      </c>
      <c r="K81" s="24">
        <f t="shared" si="16"/>
        <v>0.32030924082089496</v>
      </c>
      <c r="L81" s="25">
        <f t="shared" si="11"/>
        <v>0.2913099807948374</v>
      </c>
      <c r="M81" s="26">
        <f t="shared" si="12"/>
        <v>-459506.7125000004</v>
      </c>
      <c r="N81" s="22">
        <f t="shared" si="9"/>
        <v>4614409.2293</v>
      </c>
      <c r="O81" s="27">
        <f t="shared" si="13"/>
        <v>-1532.4007000001147</v>
      </c>
      <c r="P81" s="28">
        <v>2553629900</v>
      </c>
      <c r="Q81" s="29">
        <v>1.807</v>
      </c>
      <c r="R81" s="30">
        <f t="shared" si="14"/>
        <v>0.2912132716823162</v>
      </c>
      <c r="S81" s="31"/>
      <c r="AC81" s="22"/>
      <c r="AF81" s="22"/>
      <c r="AG81" s="32"/>
    </row>
    <row r="82" spans="1:32" ht="12.75">
      <c r="A82" t="s">
        <v>209</v>
      </c>
      <c r="B82" s="20" t="s">
        <v>210</v>
      </c>
      <c r="C82" s="21" t="s">
        <v>211</v>
      </c>
      <c r="D82" s="22">
        <v>4984688.84</v>
      </c>
      <c r="E82" s="22">
        <f t="shared" si="15"/>
        <v>1246172.21</v>
      </c>
      <c r="F82" s="22">
        <v>0</v>
      </c>
      <c r="G82" s="22">
        <f t="shared" si="17"/>
        <v>1246172.21</v>
      </c>
      <c r="H82" s="22">
        <v>404670</v>
      </c>
      <c r="I82" s="23">
        <v>0</v>
      </c>
      <c r="J82" s="22">
        <f t="shared" si="10"/>
        <v>404670</v>
      </c>
      <c r="K82" s="24">
        <f t="shared" si="16"/>
        <v>0.25</v>
      </c>
      <c r="L82" s="25">
        <f t="shared" si="11"/>
        <v>0.0811825999554267</v>
      </c>
      <c r="M82" s="26">
        <f t="shared" si="12"/>
        <v>-841502.21</v>
      </c>
      <c r="N82" s="22">
        <f t="shared" si="9"/>
        <v>404820.27195</v>
      </c>
      <c r="O82" s="27">
        <f t="shared" si="13"/>
        <v>150.27195000002393</v>
      </c>
      <c r="P82" s="28">
        <v>870581230</v>
      </c>
      <c r="Q82" s="29">
        <v>0.465</v>
      </c>
      <c r="R82" s="30">
        <f t="shared" si="14"/>
        <v>0.08121274666163517</v>
      </c>
      <c r="S82" s="31"/>
      <c r="AC82" s="22"/>
      <c r="AF82" s="22"/>
    </row>
    <row r="83" spans="1:32" ht="12.75">
      <c r="A83" t="s">
        <v>212</v>
      </c>
      <c r="B83" s="20" t="s">
        <v>210</v>
      </c>
      <c r="C83" s="21" t="s">
        <v>213</v>
      </c>
      <c r="D83" s="22">
        <v>3552981.04</v>
      </c>
      <c r="E83" s="22">
        <f t="shared" si="15"/>
        <v>888245.26</v>
      </c>
      <c r="F83" s="22">
        <v>19606.4</v>
      </c>
      <c r="G83" s="22">
        <f t="shared" si="17"/>
        <v>907851.66</v>
      </c>
      <c r="H83" s="22">
        <v>671262.95</v>
      </c>
      <c r="I83" s="23">
        <v>0</v>
      </c>
      <c r="J83" s="22">
        <f t="shared" si="10"/>
        <v>671262.95</v>
      </c>
      <c r="K83" s="24">
        <f t="shared" si="16"/>
        <v>0.25551829570134715</v>
      </c>
      <c r="L83" s="25">
        <f t="shared" si="11"/>
        <v>0.18892950523597501</v>
      </c>
      <c r="M83" s="26">
        <f t="shared" si="12"/>
        <v>-236588.71000000008</v>
      </c>
      <c r="N83" s="22">
        <f t="shared" si="9"/>
        <v>671048.88874</v>
      </c>
      <c r="O83" s="27">
        <f t="shared" si="13"/>
        <v>-214.06125999998767</v>
      </c>
      <c r="P83" s="28">
        <v>433214260</v>
      </c>
      <c r="Q83" s="29">
        <v>1.549</v>
      </c>
      <c r="R83" s="30">
        <f t="shared" si="14"/>
        <v>0.18886925688182113</v>
      </c>
      <c r="S83" s="31"/>
      <c r="AC83" s="22"/>
      <c r="AF83" s="22"/>
    </row>
    <row r="84" spans="1:32" s="39" customFormat="1" ht="12.75">
      <c r="A84" t="s">
        <v>214</v>
      </c>
      <c r="B84" s="20" t="s">
        <v>215</v>
      </c>
      <c r="C84" s="21" t="s">
        <v>216</v>
      </c>
      <c r="D84" s="22">
        <v>8729157.4</v>
      </c>
      <c r="E84" s="22">
        <f t="shared" si="15"/>
        <v>2182289.35</v>
      </c>
      <c r="F84" s="22">
        <v>0</v>
      </c>
      <c r="G84" s="22">
        <f t="shared" si="17"/>
        <v>2182289.35</v>
      </c>
      <c r="H84" s="22">
        <v>195000</v>
      </c>
      <c r="I84" s="23">
        <v>0</v>
      </c>
      <c r="J84" s="22">
        <f t="shared" si="10"/>
        <v>195000</v>
      </c>
      <c r="K84" s="24">
        <f t="shared" si="16"/>
        <v>0.25</v>
      </c>
      <c r="L84" s="25">
        <f t="shared" si="11"/>
        <v>0.022338925862420582</v>
      </c>
      <c r="M84" s="26">
        <f t="shared" si="12"/>
        <v>-1987289.35</v>
      </c>
      <c r="N84" s="22">
        <f t="shared" si="9"/>
        <v>195008.879936</v>
      </c>
      <c r="O84" s="27">
        <f t="shared" si="13"/>
        <v>8.879936000012094</v>
      </c>
      <c r="P84" s="28">
        <v>49671136</v>
      </c>
      <c r="Q84" s="29">
        <v>3.926</v>
      </c>
      <c r="R84" s="30">
        <f t="shared" si="14"/>
        <v>0.02233994313540503</v>
      </c>
      <c r="S84" s="42"/>
      <c r="AB84" s="40"/>
      <c r="AC84" s="22"/>
      <c r="AE84" s="40"/>
      <c r="AF84" s="22"/>
    </row>
    <row r="85" spans="1:32" ht="12.75">
      <c r="A85" t="s">
        <v>217</v>
      </c>
      <c r="B85" s="20" t="s">
        <v>215</v>
      </c>
      <c r="C85" s="21" t="s">
        <v>218</v>
      </c>
      <c r="D85" s="22">
        <v>3707658.49</v>
      </c>
      <c r="E85" s="22">
        <f t="shared" si="15"/>
        <v>926914.6225</v>
      </c>
      <c r="F85" s="22">
        <v>0</v>
      </c>
      <c r="G85" s="22">
        <f t="shared" si="17"/>
        <v>926914.6225</v>
      </c>
      <c r="H85" s="22">
        <v>75000</v>
      </c>
      <c r="I85" s="23">
        <v>0</v>
      </c>
      <c r="J85" s="22">
        <f t="shared" si="10"/>
        <v>75000</v>
      </c>
      <c r="K85" s="24">
        <f t="shared" si="16"/>
        <v>0.25</v>
      </c>
      <c r="L85" s="25">
        <f t="shared" si="11"/>
        <v>0.020228400269950427</v>
      </c>
      <c r="M85" s="26">
        <f t="shared" si="12"/>
        <v>-851914.6225</v>
      </c>
      <c r="N85" s="22">
        <f t="shared" si="9"/>
        <v>74999.55049800001</v>
      </c>
      <c r="O85" s="27">
        <f t="shared" si="13"/>
        <v>-0.4495019999885699</v>
      </c>
      <c r="P85" s="28">
        <v>31171883</v>
      </c>
      <c r="Q85" s="29">
        <v>2.406</v>
      </c>
      <c r="R85" s="30">
        <f t="shared" si="14"/>
        <v>0.020228279033865388</v>
      </c>
      <c r="S85" s="31"/>
      <c r="AC85" s="22"/>
      <c r="AF85" s="22"/>
    </row>
    <row r="86" spans="1:33" ht="12.75">
      <c r="A86" t="s">
        <v>219</v>
      </c>
      <c r="B86" s="20" t="s">
        <v>220</v>
      </c>
      <c r="C86" s="21" t="s">
        <v>221</v>
      </c>
      <c r="D86" s="22">
        <v>3696665.71</v>
      </c>
      <c r="E86" s="22">
        <f t="shared" si="15"/>
        <v>924166.4275</v>
      </c>
      <c r="F86" s="22">
        <v>0</v>
      </c>
      <c r="G86" s="22">
        <f t="shared" si="17"/>
        <v>924166.4275</v>
      </c>
      <c r="H86" s="22">
        <v>905473</v>
      </c>
      <c r="I86" s="23">
        <v>0</v>
      </c>
      <c r="J86" s="22">
        <f t="shared" si="10"/>
        <v>905473</v>
      </c>
      <c r="K86" s="24">
        <f t="shared" si="16"/>
        <v>0.25</v>
      </c>
      <c r="L86" s="25">
        <f t="shared" si="11"/>
        <v>0.24494316528285703</v>
      </c>
      <c r="M86" s="26">
        <f t="shared" si="12"/>
        <v>-18693.42749999999</v>
      </c>
      <c r="N86" s="22">
        <f t="shared" si="9"/>
        <v>905467.386944</v>
      </c>
      <c r="O86" s="27">
        <f t="shared" si="13"/>
        <v>-5.6130559999728575</v>
      </c>
      <c r="P86" s="28">
        <v>97793216</v>
      </c>
      <c r="Q86" s="29">
        <v>9.259</v>
      </c>
      <c r="R86" s="30">
        <f t="shared" si="14"/>
        <v>0.2449416468723649</v>
      </c>
      <c r="S86" s="31"/>
      <c r="AC86" s="22"/>
      <c r="AF86" s="22"/>
      <c r="AG86" s="32"/>
    </row>
    <row r="87" spans="1:33" s="39" customFormat="1" ht="12.75">
      <c r="A87" t="s">
        <v>222</v>
      </c>
      <c r="B87" s="20" t="s">
        <v>220</v>
      </c>
      <c r="C87" s="21" t="s">
        <v>223</v>
      </c>
      <c r="D87" s="22">
        <v>16599978.32</v>
      </c>
      <c r="E87" s="22">
        <f t="shared" si="15"/>
        <v>4149994.58</v>
      </c>
      <c r="F87" s="22">
        <v>773723.74</v>
      </c>
      <c r="G87" s="22">
        <f t="shared" si="17"/>
        <v>4923718.32</v>
      </c>
      <c r="H87" s="22">
        <v>2562121.06</v>
      </c>
      <c r="I87" s="23">
        <v>0</v>
      </c>
      <c r="J87" s="22">
        <f t="shared" si="10"/>
        <v>2562121.06</v>
      </c>
      <c r="K87" s="24">
        <f t="shared" si="16"/>
        <v>0.2966099247291065</v>
      </c>
      <c r="L87" s="25">
        <f t="shared" si="11"/>
        <v>0.15434484374675977</v>
      </c>
      <c r="M87" s="26">
        <f t="shared" si="12"/>
        <v>-2361597.2600000002</v>
      </c>
      <c r="N87" s="22">
        <f t="shared" si="9"/>
        <v>2562029.9146</v>
      </c>
      <c r="O87" s="27">
        <f t="shared" si="13"/>
        <v>-91.14540000027046</v>
      </c>
      <c r="P87" s="28">
        <v>877407505</v>
      </c>
      <c r="Q87" s="29">
        <v>2.92</v>
      </c>
      <c r="R87" s="30">
        <f t="shared" si="14"/>
        <v>0.1543393530528418</v>
      </c>
      <c r="S87" s="42"/>
      <c r="AB87" s="40"/>
      <c r="AC87" s="22"/>
      <c r="AE87" s="40"/>
      <c r="AF87" s="22"/>
      <c r="AG87" s="41"/>
    </row>
    <row r="88" spans="1:33" ht="12.75">
      <c r="A88" t="s">
        <v>224</v>
      </c>
      <c r="B88" s="20" t="s">
        <v>220</v>
      </c>
      <c r="C88" s="21" t="s">
        <v>225</v>
      </c>
      <c r="D88" s="22">
        <v>3662135.94</v>
      </c>
      <c r="E88" s="22">
        <f t="shared" si="15"/>
        <v>915533.985</v>
      </c>
      <c r="F88" s="22">
        <v>13739.38</v>
      </c>
      <c r="G88" s="22">
        <f t="shared" si="17"/>
        <v>929273.365</v>
      </c>
      <c r="H88" s="22">
        <v>909314</v>
      </c>
      <c r="I88" s="23">
        <v>0</v>
      </c>
      <c r="J88" s="22">
        <f t="shared" si="10"/>
        <v>909314</v>
      </c>
      <c r="K88" s="24">
        <f t="shared" si="16"/>
        <v>0.25375173948348845</v>
      </c>
      <c r="L88" s="25">
        <f t="shared" si="11"/>
        <v>0.24830154174997665</v>
      </c>
      <c r="M88" s="26">
        <f t="shared" si="12"/>
        <v>-19959.36499999999</v>
      </c>
      <c r="N88" s="22">
        <f t="shared" si="9"/>
        <v>909209.1393350001</v>
      </c>
      <c r="O88" s="27">
        <f t="shared" si="13"/>
        <v>-104.8606649999274</v>
      </c>
      <c r="P88" s="28">
        <v>120154505</v>
      </c>
      <c r="Q88" s="29">
        <v>7.567</v>
      </c>
      <c r="R88" s="30">
        <f t="shared" si="14"/>
        <v>0.2482729080054303</v>
      </c>
      <c r="S88" s="31"/>
      <c r="AC88" s="22"/>
      <c r="AF88" s="22"/>
      <c r="AG88" s="32"/>
    </row>
    <row r="89" spans="1:33" ht="12.75">
      <c r="A89" t="s">
        <v>226</v>
      </c>
      <c r="B89" s="20" t="s">
        <v>227</v>
      </c>
      <c r="C89" s="21" t="s">
        <v>228</v>
      </c>
      <c r="D89" s="22">
        <v>2580316</v>
      </c>
      <c r="E89" s="22">
        <f t="shared" si="15"/>
        <v>645079</v>
      </c>
      <c r="F89" s="22">
        <v>0</v>
      </c>
      <c r="G89" s="22">
        <f t="shared" si="17"/>
        <v>645079</v>
      </c>
      <c r="H89" s="22">
        <v>151821</v>
      </c>
      <c r="I89" s="23">
        <v>0</v>
      </c>
      <c r="J89" s="22">
        <f t="shared" si="10"/>
        <v>151821</v>
      </c>
      <c r="K89" s="24">
        <f t="shared" si="16"/>
        <v>0.25</v>
      </c>
      <c r="L89" s="25">
        <f t="shared" si="11"/>
        <v>0.05883814230505101</v>
      </c>
      <c r="M89" s="26">
        <f t="shared" si="12"/>
        <v>-493258</v>
      </c>
      <c r="N89" s="22">
        <f t="shared" si="9"/>
        <v>151828.952103</v>
      </c>
      <c r="O89" s="27">
        <f t="shared" si="13"/>
        <v>7.9521029999887105</v>
      </c>
      <c r="P89" s="28">
        <v>25183107</v>
      </c>
      <c r="Q89" s="29">
        <v>6.029</v>
      </c>
      <c r="R89" s="30">
        <f t="shared" si="14"/>
        <v>0.058841224138051304</v>
      </c>
      <c r="S89" s="37" t="s">
        <v>45</v>
      </c>
      <c r="AC89" s="22"/>
      <c r="AF89" s="22"/>
      <c r="AG89" s="32"/>
    </row>
    <row r="90" spans="1:32" ht="12.75">
      <c r="A90" t="s">
        <v>229</v>
      </c>
      <c r="B90" s="20" t="s">
        <v>230</v>
      </c>
      <c r="C90" s="21" t="s">
        <v>231</v>
      </c>
      <c r="D90" s="22">
        <v>1075008.4200000002</v>
      </c>
      <c r="E90" s="22">
        <f t="shared" si="15"/>
        <v>268752.10500000004</v>
      </c>
      <c r="F90" s="22">
        <v>25108.4</v>
      </c>
      <c r="G90" s="22">
        <f t="shared" si="17"/>
        <v>293860.50500000006</v>
      </c>
      <c r="H90" s="22">
        <v>19817.92</v>
      </c>
      <c r="I90" s="23">
        <v>0</v>
      </c>
      <c r="J90" s="22">
        <f t="shared" si="10"/>
        <v>19817.92</v>
      </c>
      <c r="K90" s="24">
        <f t="shared" si="16"/>
        <v>0.2733564682218954</v>
      </c>
      <c r="L90" s="25">
        <f t="shared" si="11"/>
        <v>0.01843513002437692</v>
      </c>
      <c r="M90" s="26">
        <f t="shared" si="12"/>
        <v>-274042.5850000001</v>
      </c>
      <c r="N90" s="22">
        <f t="shared" si="9"/>
        <v>19809.5868</v>
      </c>
      <c r="O90" s="27">
        <f t="shared" si="13"/>
        <v>-8.333199999997305</v>
      </c>
      <c r="P90" s="28">
        <v>48912560</v>
      </c>
      <c r="Q90" s="29">
        <v>0.405</v>
      </c>
      <c r="R90" s="30">
        <f t="shared" si="14"/>
        <v>0.018427378271139494</v>
      </c>
      <c r="S90" s="31"/>
      <c r="AC90" s="22"/>
      <c r="AF90" s="22"/>
    </row>
    <row r="91" spans="1:32" ht="12.75">
      <c r="A91" t="s">
        <v>232</v>
      </c>
      <c r="B91" s="20" t="s">
        <v>233</v>
      </c>
      <c r="C91" s="21" t="s">
        <v>234</v>
      </c>
      <c r="D91" s="22">
        <v>7344947.38</v>
      </c>
      <c r="E91" s="22">
        <f t="shared" si="15"/>
        <v>1836236.845</v>
      </c>
      <c r="F91" s="22">
        <v>2296.63</v>
      </c>
      <c r="G91" s="22">
        <f t="shared" si="17"/>
        <v>1838533.4749999999</v>
      </c>
      <c r="H91" s="22">
        <v>1000808.59</v>
      </c>
      <c r="I91" s="23">
        <v>0</v>
      </c>
      <c r="J91" s="22">
        <f t="shared" si="10"/>
        <v>1000808.59</v>
      </c>
      <c r="K91" s="24">
        <f t="shared" si="16"/>
        <v>0.25031268161379255</v>
      </c>
      <c r="L91" s="25">
        <f t="shared" si="11"/>
        <v>0.1362581020968458</v>
      </c>
      <c r="M91" s="26">
        <f t="shared" si="12"/>
        <v>-837724.8849999999</v>
      </c>
      <c r="N91" s="22">
        <f t="shared" si="9"/>
        <v>1000659.9254399999</v>
      </c>
      <c r="O91" s="27">
        <f t="shared" si="13"/>
        <v>-148.66456000006292</v>
      </c>
      <c r="P91" s="28">
        <v>805684320</v>
      </c>
      <c r="Q91" s="29">
        <v>1.242</v>
      </c>
      <c r="R91" s="30">
        <f t="shared" si="14"/>
        <v>0.1362378617122237</v>
      </c>
      <c r="S91" s="31"/>
      <c r="AC91" s="22"/>
      <c r="AF91" s="22"/>
    </row>
    <row r="92" spans="1:32" ht="12.75">
      <c r="A92" t="s">
        <v>235</v>
      </c>
      <c r="B92" s="20" t="s">
        <v>233</v>
      </c>
      <c r="C92" s="21" t="s">
        <v>236</v>
      </c>
      <c r="D92" s="22">
        <v>2923556.1300000004</v>
      </c>
      <c r="E92" s="22">
        <f t="shared" si="15"/>
        <v>730889.0325000001</v>
      </c>
      <c r="F92" s="22">
        <v>6362.14</v>
      </c>
      <c r="G92" s="22">
        <f t="shared" si="17"/>
        <v>737251.1725000001</v>
      </c>
      <c r="H92" s="22">
        <v>371650.3</v>
      </c>
      <c r="I92" s="23">
        <v>0</v>
      </c>
      <c r="J92" s="22">
        <f t="shared" si="10"/>
        <v>371650.3</v>
      </c>
      <c r="K92" s="24">
        <f t="shared" si="16"/>
        <v>0.2521761648202048</v>
      </c>
      <c r="L92" s="25">
        <f t="shared" si="11"/>
        <v>0.12712268329187165</v>
      </c>
      <c r="M92" s="26">
        <f t="shared" si="12"/>
        <v>-365600.8725000001</v>
      </c>
      <c r="N92" s="22">
        <f t="shared" si="9"/>
        <v>371658.296685</v>
      </c>
      <c r="O92" s="27">
        <f t="shared" si="13"/>
        <v>7.996685000020079</v>
      </c>
      <c r="P92" s="28">
        <v>59915895</v>
      </c>
      <c r="Q92" s="29">
        <v>6.203</v>
      </c>
      <c r="R92" s="30">
        <f t="shared" si="14"/>
        <v>0.12712541855148168</v>
      </c>
      <c r="S92" s="31"/>
      <c r="AC92" s="22"/>
      <c r="AF92" s="22"/>
    </row>
    <row r="93" spans="1:32" ht="12.75">
      <c r="A93" t="s">
        <v>237</v>
      </c>
      <c r="B93" s="20" t="s">
        <v>238</v>
      </c>
      <c r="C93" s="21" t="s">
        <v>239</v>
      </c>
      <c r="D93" s="22">
        <v>1706561.2400000002</v>
      </c>
      <c r="E93" s="22">
        <f t="shared" si="15"/>
        <v>426640.31000000006</v>
      </c>
      <c r="F93" s="22">
        <v>3088.39</v>
      </c>
      <c r="G93" s="22">
        <f t="shared" si="17"/>
        <v>429728.70000000007</v>
      </c>
      <c r="H93" s="22">
        <v>74228.81</v>
      </c>
      <c r="I93" s="23">
        <v>0</v>
      </c>
      <c r="J93" s="22">
        <f t="shared" si="10"/>
        <v>74228.81</v>
      </c>
      <c r="K93" s="24">
        <f t="shared" si="16"/>
        <v>0.2518097153079605</v>
      </c>
      <c r="L93" s="25">
        <f t="shared" si="11"/>
        <v>0.0434961302648594</v>
      </c>
      <c r="M93" s="26">
        <f t="shared" si="12"/>
        <v>-355499.8900000001</v>
      </c>
      <c r="N93" s="22">
        <f t="shared" si="9"/>
        <v>74214.8202</v>
      </c>
      <c r="O93" s="27">
        <f t="shared" si="13"/>
        <v>-13.98979999999574</v>
      </c>
      <c r="P93" s="28">
        <v>28599160</v>
      </c>
      <c r="Q93" s="29">
        <v>2.595</v>
      </c>
      <c r="R93" s="30">
        <f t="shared" si="14"/>
        <v>0.043487932610024586</v>
      </c>
      <c r="S93" s="31"/>
      <c r="AC93" s="22"/>
      <c r="AF93" s="22"/>
    </row>
    <row r="94" spans="1:33" ht="12.75">
      <c r="A94" t="s">
        <v>240</v>
      </c>
      <c r="B94" s="20" t="s">
        <v>241</v>
      </c>
      <c r="C94" s="21" t="s">
        <v>241</v>
      </c>
      <c r="D94" s="22">
        <v>22813363.19</v>
      </c>
      <c r="E94" s="22">
        <f t="shared" si="15"/>
        <v>5703340.7975</v>
      </c>
      <c r="F94" s="22">
        <v>650000</v>
      </c>
      <c r="G94" s="22">
        <f t="shared" si="17"/>
        <v>6353340.7975</v>
      </c>
      <c r="H94" s="22">
        <v>6162349.01</v>
      </c>
      <c r="I94" s="23">
        <v>0</v>
      </c>
      <c r="J94" s="22">
        <f t="shared" si="10"/>
        <v>6162349.01</v>
      </c>
      <c r="K94" s="24">
        <f t="shared" si="16"/>
        <v>0.27849207258861863</v>
      </c>
      <c r="L94" s="25">
        <f t="shared" si="11"/>
        <v>0.2701201466297263</v>
      </c>
      <c r="M94" s="26">
        <f t="shared" si="12"/>
        <v>-190991.78750000056</v>
      </c>
      <c r="N94" s="22">
        <f t="shared" si="9"/>
        <v>6163189.50576</v>
      </c>
      <c r="O94" s="27">
        <f t="shared" si="13"/>
        <v>840.4957600003108</v>
      </c>
      <c r="P94" s="28">
        <v>1595028340</v>
      </c>
      <c r="Q94" s="29">
        <v>3.864</v>
      </c>
      <c r="R94" s="30">
        <f t="shared" si="14"/>
        <v>0.2701569888854253</v>
      </c>
      <c r="S94" s="31"/>
      <c r="AC94" s="22"/>
      <c r="AF94" s="22"/>
      <c r="AG94" s="32"/>
    </row>
    <row r="95" spans="1:32" ht="12.75">
      <c r="A95" t="s">
        <v>242</v>
      </c>
      <c r="B95" s="20" t="s">
        <v>243</v>
      </c>
      <c r="C95" s="21" t="s">
        <v>244</v>
      </c>
      <c r="D95" s="22">
        <v>3560913.92</v>
      </c>
      <c r="E95" s="22">
        <f t="shared" si="15"/>
        <v>890228.48</v>
      </c>
      <c r="F95" s="22">
        <v>235967.64</v>
      </c>
      <c r="G95" s="22">
        <f t="shared" si="17"/>
        <v>1126196.12</v>
      </c>
      <c r="H95" s="22">
        <v>584000</v>
      </c>
      <c r="I95" s="23">
        <v>0</v>
      </c>
      <c r="J95" s="22">
        <f t="shared" si="10"/>
        <v>584000</v>
      </c>
      <c r="K95" s="24">
        <f t="shared" si="16"/>
        <v>0.31626603318734536</v>
      </c>
      <c r="L95" s="25">
        <f t="shared" si="11"/>
        <v>0.16400284115826086</v>
      </c>
      <c r="M95" s="26">
        <f t="shared" si="12"/>
        <v>-542196.1200000001</v>
      </c>
      <c r="N95" s="22">
        <f t="shared" si="9"/>
        <v>584015.3511</v>
      </c>
      <c r="O95" s="27">
        <f t="shared" si="13"/>
        <v>15.351099999970756</v>
      </c>
      <c r="P95" s="28">
        <v>229475580</v>
      </c>
      <c r="Q95" s="29">
        <v>2.545</v>
      </c>
      <c r="R95" s="30">
        <f t="shared" si="14"/>
        <v>0.16400715215828637</v>
      </c>
      <c r="S95" s="31"/>
      <c r="AC95" s="22"/>
      <c r="AF95" s="22"/>
    </row>
    <row r="96" spans="1:32" ht="12.75">
      <c r="A96" t="s">
        <v>245</v>
      </c>
      <c r="B96" s="20" t="s">
        <v>243</v>
      </c>
      <c r="C96" s="21" t="s">
        <v>246</v>
      </c>
      <c r="D96" s="22">
        <v>18955011.03</v>
      </c>
      <c r="E96" s="22">
        <f t="shared" si="15"/>
        <v>4738752.7575</v>
      </c>
      <c r="F96" s="22">
        <v>1157745.67</v>
      </c>
      <c r="G96" s="22">
        <f t="shared" si="17"/>
        <v>5896498.4275</v>
      </c>
      <c r="H96" s="22">
        <v>1100000</v>
      </c>
      <c r="I96" s="23">
        <v>0</v>
      </c>
      <c r="J96" s="22">
        <f t="shared" si="10"/>
        <v>1100000</v>
      </c>
      <c r="K96" s="24">
        <f t="shared" si="16"/>
        <v>0.31107860703260165</v>
      </c>
      <c r="L96" s="25">
        <f t="shared" si="11"/>
        <v>0.05803214771328993</v>
      </c>
      <c r="M96" s="26">
        <f t="shared" si="12"/>
        <v>-4796498.4275</v>
      </c>
      <c r="N96" s="22">
        <f t="shared" si="9"/>
        <v>1099909.400502</v>
      </c>
      <c r="O96" s="27">
        <f t="shared" si="13"/>
        <v>-90.59949799999595</v>
      </c>
      <c r="P96" s="28">
        <v>250149966</v>
      </c>
      <c r="Q96" s="29">
        <v>4.397</v>
      </c>
      <c r="R96" s="30">
        <f t="shared" si="14"/>
        <v>0.058027368001062035</v>
      </c>
      <c r="S96" s="31"/>
      <c r="AC96" s="22"/>
      <c r="AF96" s="22"/>
    </row>
    <row r="97" spans="1:32" ht="12.75">
      <c r="A97" t="s">
        <v>247</v>
      </c>
      <c r="B97" s="20" t="s">
        <v>248</v>
      </c>
      <c r="C97" s="21" t="s">
        <v>249</v>
      </c>
      <c r="D97" s="22">
        <v>1418568.33</v>
      </c>
      <c r="E97" s="22">
        <f t="shared" si="15"/>
        <v>354642.0825</v>
      </c>
      <c r="F97" s="22">
        <v>0</v>
      </c>
      <c r="G97" s="22">
        <f t="shared" si="17"/>
        <v>354642.0825</v>
      </c>
      <c r="H97" s="22">
        <v>7823.44</v>
      </c>
      <c r="I97" s="23">
        <v>0</v>
      </c>
      <c r="J97" s="22">
        <f t="shared" si="10"/>
        <v>7823.44</v>
      </c>
      <c r="K97" s="24">
        <f t="shared" si="16"/>
        <v>0.25</v>
      </c>
      <c r="L97" s="25">
        <f t="shared" si="11"/>
        <v>0.0055150251380559154</v>
      </c>
      <c r="M97" s="26">
        <f t="shared" si="12"/>
        <v>-346818.6425</v>
      </c>
      <c r="N97" s="22">
        <f t="shared" si="9"/>
        <v>7806.68346</v>
      </c>
      <c r="O97" s="27">
        <f t="shared" si="13"/>
        <v>-16.756539999999404</v>
      </c>
      <c r="P97" s="28">
        <v>33942102</v>
      </c>
      <c r="Q97" s="29">
        <v>0.23</v>
      </c>
      <c r="R97" s="30">
        <f t="shared" si="14"/>
        <v>0.005503212848407521</v>
      </c>
      <c r="S97" s="31"/>
      <c r="AC97" s="22"/>
      <c r="AF97" s="22"/>
    </row>
    <row r="98" spans="1:33" ht="12.75">
      <c r="A98" t="s">
        <v>250</v>
      </c>
      <c r="B98" s="20" t="s">
        <v>248</v>
      </c>
      <c r="C98" s="21" t="s">
        <v>251</v>
      </c>
      <c r="D98" s="22">
        <v>1335988.3900000001</v>
      </c>
      <c r="E98" s="22">
        <f t="shared" si="15"/>
        <v>333997.09750000003</v>
      </c>
      <c r="F98" s="22">
        <v>0</v>
      </c>
      <c r="G98" s="22">
        <f t="shared" si="17"/>
        <v>333997.09750000003</v>
      </c>
      <c r="H98" s="22">
        <v>231952.78</v>
      </c>
      <c r="I98" s="23">
        <v>0</v>
      </c>
      <c r="J98" s="22">
        <f t="shared" si="10"/>
        <v>231952.78</v>
      </c>
      <c r="K98" s="24">
        <f t="shared" si="16"/>
        <v>0.25</v>
      </c>
      <c r="L98" s="25">
        <f t="shared" si="11"/>
        <v>0.17361885906807917</v>
      </c>
      <c r="M98" s="26">
        <f t="shared" si="12"/>
        <v>-102044.31750000003</v>
      </c>
      <c r="N98" s="22">
        <f t="shared" si="9"/>
        <v>231922.865556</v>
      </c>
      <c r="O98" s="27">
        <f t="shared" si="13"/>
        <v>-29.914443999994546</v>
      </c>
      <c r="P98" s="28">
        <v>22926341</v>
      </c>
      <c r="Q98" s="29">
        <v>10.116</v>
      </c>
      <c r="R98" s="30">
        <f t="shared" si="14"/>
        <v>0.17359646782259835</v>
      </c>
      <c r="S98" s="31"/>
      <c r="AC98" s="22"/>
      <c r="AF98" s="22"/>
      <c r="AG98" s="32"/>
    </row>
    <row r="99" spans="1:32" ht="12.75">
      <c r="A99" t="s">
        <v>252</v>
      </c>
      <c r="B99" s="20" t="s">
        <v>253</v>
      </c>
      <c r="C99" s="21" t="s">
        <v>254</v>
      </c>
      <c r="D99" s="22">
        <v>13344031.09</v>
      </c>
      <c r="E99" s="22">
        <f t="shared" si="15"/>
        <v>3336007.7725</v>
      </c>
      <c r="F99" s="22">
        <v>464593.64</v>
      </c>
      <c r="G99" s="22">
        <f t="shared" si="17"/>
        <v>3800601.4125</v>
      </c>
      <c r="H99" s="22">
        <v>2073000</v>
      </c>
      <c r="I99" s="23">
        <v>0</v>
      </c>
      <c r="J99" s="22">
        <f t="shared" si="10"/>
        <v>2073000</v>
      </c>
      <c r="K99" s="24">
        <f t="shared" si="16"/>
        <v>0.2848165885455832</v>
      </c>
      <c r="L99" s="25">
        <f t="shared" si="11"/>
        <v>0.1553503574758233</v>
      </c>
      <c r="M99" s="26">
        <f t="shared" si="12"/>
        <v>-1727601.4125</v>
      </c>
      <c r="N99" s="22">
        <f t="shared" si="9"/>
        <v>2073375.5035</v>
      </c>
      <c r="O99" s="27">
        <f t="shared" si="13"/>
        <v>375.50350000010803</v>
      </c>
      <c r="P99" s="28">
        <v>905404150</v>
      </c>
      <c r="Q99" s="29">
        <v>2.29</v>
      </c>
      <c r="R99" s="30">
        <f t="shared" si="14"/>
        <v>0.15537849766055964</v>
      </c>
      <c r="S99" s="31"/>
      <c r="AC99" s="22"/>
      <c r="AF99" s="22"/>
    </row>
    <row r="100" spans="1:32" ht="12.75">
      <c r="A100" t="s">
        <v>255</v>
      </c>
      <c r="B100" s="20" t="s">
        <v>253</v>
      </c>
      <c r="C100" s="21" t="s">
        <v>256</v>
      </c>
      <c r="D100" s="22">
        <v>12617114.28</v>
      </c>
      <c r="E100" s="22">
        <f t="shared" si="15"/>
        <v>3154278.57</v>
      </c>
      <c r="F100" s="22">
        <v>402051.6</v>
      </c>
      <c r="G100" s="22">
        <f t="shared" si="17"/>
        <v>3556330.17</v>
      </c>
      <c r="H100" s="22">
        <v>1200000</v>
      </c>
      <c r="I100" s="23">
        <v>0</v>
      </c>
      <c r="J100" s="22">
        <f t="shared" si="10"/>
        <v>1200000</v>
      </c>
      <c r="K100" s="24">
        <f t="shared" si="16"/>
        <v>0.28186557489118663</v>
      </c>
      <c r="L100" s="25">
        <f t="shared" si="11"/>
        <v>0.09510891106868853</v>
      </c>
      <c r="M100" s="26">
        <f t="shared" si="12"/>
        <v>-2356330.17</v>
      </c>
      <c r="N100" s="22">
        <f t="shared" si="9"/>
        <v>1200044.6078700002</v>
      </c>
      <c r="O100" s="27">
        <f t="shared" si="13"/>
        <v>44.60787000018172</v>
      </c>
      <c r="P100" s="28">
        <v>250897890</v>
      </c>
      <c r="Q100" s="29">
        <v>4.783</v>
      </c>
      <c r="R100" s="30">
        <f t="shared" si="14"/>
        <v>0.0951124465736392</v>
      </c>
      <c r="S100" s="31"/>
      <c r="AC100" s="22"/>
      <c r="AF100" s="22"/>
    </row>
    <row r="101" spans="1:32" ht="12.75">
      <c r="A101" t="s">
        <v>257</v>
      </c>
      <c r="B101" s="20" t="s">
        <v>253</v>
      </c>
      <c r="C101" s="21" t="s">
        <v>258</v>
      </c>
      <c r="D101" s="22">
        <v>15594082.950000001</v>
      </c>
      <c r="E101" s="22">
        <f t="shared" si="15"/>
        <v>3898520.7375000003</v>
      </c>
      <c r="F101" s="22">
        <v>263308.68</v>
      </c>
      <c r="G101" s="22">
        <f t="shared" si="17"/>
        <v>4161829.4175000004</v>
      </c>
      <c r="H101" s="22">
        <v>1246526.37</v>
      </c>
      <c r="I101" s="23">
        <v>0</v>
      </c>
      <c r="J101" s="22">
        <f t="shared" si="10"/>
        <v>1246526.37</v>
      </c>
      <c r="K101" s="24">
        <f t="shared" si="16"/>
        <v>0.26688516604947266</v>
      </c>
      <c r="L101" s="25">
        <f t="shared" si="11"/>
        <v>0.07993585605494039</v>
      </c>
      <c r="M101" s="26">
        <f t="shared" si="12"/>
        <v>-2915303.0475000003</v>
      </c>
      <c r="N101" s="22">
        <f t="shared" si="9"/>
        <v>1246612.04496</v>
      </c>
      <c r="O101" s="27">
        <f t="shared" si="13"/>
        <v>85.67495999997482</v>
      </c>
      <c r="P101" s="28">
        <v>398024280</v>
      </c>
      <c r="Q101" s="29">
        <v>3.132</v>
      </c>
      <c r="R101" s="30">
        <f t="shared" si="14"/>
        <v>0.07994135012344537</v>
      </c>
      <c r="S101" s="31"/>
      <c r="AC101" s="22"/>
      <c r="AF101" s="22"/>
    </row>
    <row r="102" spans="1:32" s="39" customFormat="1" ht="13.5" customHeight="1">
      <c r="A102" t="s">
        <v>259</v>
      </c>
      <c r="B102" s="20" t="s">
        <v>253</v>
      </c>
      <c r="C102" s="21" t="s">
        <v>260</v>
      </c>
      <c r="D102" s="22">
        <v>30450357.700000003</v>
      </c>
      <c r="E102" s="22">
        <f t="shared" si="15"/>
        <v>7612589.425000001</v>
      </c>
      <c r="F102" s="22">
        <v>679899.57</v>
      </c>
      <c r="G102" s="22">
        <f t="shared" si="17"/>
        <v>8292488.995000001</v>
      </c>
      <c r="H102" s="22">
        <v>2595350</v>
      </c>
      <c r="I102" s="23">
        <v>0</v>
      </c>
      <c r="J102" s="22">
        <f t="shared" si="10"/>
        <v>2595350</v>
      </c>
      <c r="K102" s="24">
        <f t="shared" si="16"/>
        <v>0.2723281308120725</v>
      </c>
      <c r="L102" s="25">
        <f t="shared" si="11"/>
        <v>0.08523216789666808</v>
      </c>
      <c r="M102" s="26">
        <f t="shared" si="12"/>
        <v>-5697138.995000001</v>
      </c>
      <c r="N102" s="22">
        <f t="shared" si="9"/>
        <v>2595265.11315</v>
      </c>
      <c r="O102" s="27">
        <f t="shared" si="13"/>
        <v>-84.88684999989346</v>
      </c>
      <c r="P102" s="28">
        <v>465852650</v>
      </c>
      <c r="Q102" s="29">
        <v>5.571</v>
      </c>
      <c r="R102" s="30">
        <f t="shared" si="14"/>
        <v>0.0852293801839313</v>
      </c>
      <c r="S102" s="42"/>
      <c r="AB102" s="40"/>
      <c r="AC102" s="22"/>
      <c r="AE102" s="40"/>
      <c r="AF102" s="22"/>
    </row>
    <row r="103" spans="1:32" ht="13.5" customHeight="1">
      <c r="A103" t="s">
        <v>261</v>
      </c>
      <c r="B103" s="20" t="s">
        <v>253</v>
      </c>
      <c r="C103" s="21" t="s">
        <v>262</v>
      </c>
      <c r="D103" s="22">
        <v>21701674.1</v>
      </c>
      <c r="E103" s="22">
        <f t="shared" si="15"/>
        <v>5425418.525</v>
      </c>
      <c r="F103" s="22">
        <v>418806.28</v>
      </c>
      <c r="G103" s="22">
        <f t="shared" si="17"/>
        <v>5844224.805000001</v>
      </c>
      <c r="H103" s="22">
        <v>500000</v>
      </c>
      <c r="I103" s="23">
        <v>0</v>
      </c>
      <c r="J103" s="22">
        <f t="shared" si="10"/>
        <v>500000</v>
      </c>
      <c r="K103" s="24">
        <f t="shared" si="16"/>
        <v>0.2692983397534294</v>
      </c>
      <c r="L103" s="25">
        <f t="shared" si="11"/>
        <v>0.023039697200134435</v>
      </c>
      <c r="M103" s="26">
        <f t="shared" si="12"/>
        <v>-5344224.805000001</v>
      </c>
      <c r="N103" s="22">
        <f t="shared" si="9"/>
        <v>499986.17222400004</v>
      </c>
      <c r="O103" s="27">
        <f t="shared" si="13"/>
        <v>-13.827775999961887</v>
      </c>
      <c r="P103" s="28">
        <v>274115226</v>
      </c>
      <c r="Q103" s="29">
        <v>1.824</v>
      </c>
      <c r="R103" s="30">
        <f t="shared" si="14"/>
        <v>0.023039060024590455</v>
      </c>
      <c r="S103" s="31"/>
      <c r="AC103" s="22"/>
      <c r="AF103" s="22"/>
    </row>
    <row r="104" spans="1:33" ht="13.5" customHeight="1">
      <c r="A104" t="s">
        <v>263</v>
      </c>
      <c r="B104" s="20" t="s">
        <v>253</v>
      </c>
      <c r="C104" s="21" t="s">
        <v>264</v>
      </c>
      <c r="D104" s="22">
        <v>8283197.66</v>
      </c>
      <c r="E104" s="22">
        <f t="shared" si="15"/>
        <v>2070799.415</v>
      </c>
      <c r="F104" s="22">
        <v>243119.79</v>
      </c>
      <c r="G104" s="22">
        <f t="shared" si="17"/>
        <v>2313919.205</v>
      </c>
      <c r="H104" s="22">
        <v>1974045</v>
      </c>
      <c r="I104" s="23">
        <v>0</v>
      </c>
      <c r="J104" s="22">
        <f t="shared" si="10"/>
        <v>1974045</v>
      </c>
      <c r="K104" s="24">
        <f t="shared" si="16"/>
        <v>0.2793509584075288</v>
      </c>
      <c r="L104" s="25">
        <f t="shared" si="11"/>
        <v>0.23831919519834324</v>
      </c>
      <c r="M104" s="26">
        <f t="shared" si="12"/>
        <v>-339874.2050000001</v>
      </c>
      <c r="N104" s="22">
        <f t="shared" si="9"/>
        <v>1974126.64105</v>
      </c>
      <c r="O104" s="27">
        <f t="shared" si="13"/>
        <v>81.64104999997653</v>
      </c>
      <c r="P104" s="28">
        <v>554997650</v>
      </c>
      <c r="Q104" s="29">
        <v>3.557</v>
      </c>
      <c r="R104" s="30">
        <f t="shared" si="14"/>
        <v>0.2383290514221533</v>
      </c>
      <c r="S104" s="31"/>
      <c r="AC104" s="22"/>
      <c r="AF104" s="22"/>
      <c r="AG104" s="32"/>
    </row>
    <row r="105" spans="1:32" ht="13.5" customHeight="1">
      <c r="A105" t="s">
        <v>265</v>
      </c>
      <c r="B105" s="20" t="s">
        <v>253</v>
      </c>
      <c r="C105" s="21" t="s">
        <v>266</v>
      </c>
      <c r="D105" s="22">
        <v>17355363.84</v>
      </c>
      <c r="E105" s="22">
        <f t="shared" si="15"/>
        <v>4338840.96</v>
      </c>
      <c r="F105" s="22">
        <v>520740.69</v>
      </c>
      <c r="G105" s="22">
        <f t="shared" si="17"/>
        <v>4859581.65</v>
      </c>
      <c r="H105" s="22">
        <v>2675000</v>
      </c>
      <c r="I105" s="23">
        <v>0</v>
      </c>
      <c r="J105" s="22">
        <f t="shared" si="10"/>
        <v>2675000</v>
      </c>
      <c r="K105" s="24">
        <f t="shared" si="16"/>
        <v>0.28000459655013493</v>
      </c>
      <c r="L105" s="25">
        <f t="shared" si="11"/>
        <v>0.1541310239682074</v>
      </c>
      <c r="M105" s="26">
        <f t="shared" si="12"/>
        <v>-2184581.6500000004</v>
      </c>
      <c r="N105" s="22">
        <f t="shared" si="9"/>
        <v>2674990.00797</v>
      </c>
      <c r="O105" s="27">
        <f t="shared" si="13"/>
        <v>-9.992029999848455</v>
      </c>
      <c r="P105" s="28">
        <v>345115470</v>
      </c>
      <c r="Q105" s="29">
        <v>7.751</v>
      </c>
      <c r="R105" s="30">
        <f t="shared" si="14"/>
        <v>0.15413044823668762</v>
      </c>
      <c r="S105" s="31"/>
      <c r="AC105" s="22"/>
      <c r="AF105" s="22"/>
    </row>
    <row r="106" spans="1:32" ht="13.5" customHeight="1">
      <c r="A106" t="s">
        <v>267</v>
      </c>
      <c r="B106" s="20" t="s">
        <v>253</v>
      </c>
      <c r="C106" s="21" t="s">
        <v>268</v>
      </c>
      <c r="D106" s="22">
        <v>6554952.84</v>
      </c>
      <c r="E106" s="22">
        <f t="shared" si="15"/>
        <v>1638738.21</v>
      </c>
      <c r="F106" s="22">
        <v>223101.13</v>
      </c>
      <c r="G106" s="22">
        <f t="shared" si="17"/>
        <v>1861839.3399999999</v>
      </c>
      <c r="H106" s="22">
        <v>900000</v>
      </c>
      <c r="I106" s="23">
        <v>0</v>
      </c>
      <c r="J106" s="22">
        <f t="shared" si="10"/>
        <v>900000</v>
      </c>
      <c r="K106" s="24">
        <f t="shared" si="16"/>
        <v>0.28403550497550184</v>
      </c>
      <c r="L106" s="25">
        <f t="shared" si="11"/>
        <v>0.1373007589784582</v>
      </c>
      <c r="M106" s="26">
        <f t="shared" si="12"/>
        <v>-961839.3399999999</v>
      </c>
      <c r="N106" s="22">
        <f t="shared" si="9"/>
        <v>899954.7251599999</v>
      </c>
      <c r="O106" s="27">
        <f t="shared" si="13"/>
        <v>-45.27484000008553</v>
      </c>
      <c r="P106" s="28">
        <v>166596580</v>
      </c>
      <c r="Q106" s="29">
        <v>5.402</v>
      </c>
      <c r="R106" s="30">
        <f t="shared" si="14"/>
        <v>0.13729385201190858</v>
      </c>
      <c r="S106" s="31"/>
      <c r="AC106" s="22"/>
      <c r="AF106" s="22"/>
    </row>
    <row r="107" spans="1:32" ht="12.75">
      <c r="A107" t="s">
        <v>269</v>
      </c>
      <c r="B107" s="20" t="s">
        <v>253</v>
      </c>
      <c r="C107" s="21" t="s">
        <v>270</v>
      </c>
      <c r="D107" s="22">
        <v>2070276</v>
      </c>
      <c r="E107" s="22">
        <f t="shared" si="15"/>
        <v>517569</v>
      </c>
      <c r="F107" s="22">
        <v>0</v>
      </c>
      <c r="G107" s="22">
        <f t="shared" si="17"/>
        <v>517569</v>
      </c>
      <c r="H107" s="22">
        <v>75000</v>
      </c>
      <c r="I107" s="23">
        <v>0</v>
      </c>
      <c r="J107" s="22">
        <f t="shared" si="10"/>
        <v>75000</v>
      </c>
      <c r="K107" s="24">
        <f t="shared" si="16"/>
        <v>0.25</v>
      </c>
      <c r="L107" s="25">
        <f t="shared" si="11"/>
        <v>0.03622705378413313</v>
      </c>
      <c r="M107" s="26">
        <f t="shared" si="12"/>
        <v>-442569</v>
      </c>
      <c r="N107" s="22">
        <f t="shared" si="9"/>
        <v>75011.72469</v>
      </c>
      <c r="O107" s="27">
        <f t="shared" si="13"/>
        <v>11.724690000002738</v>
      </c>
      <c r="P107" s="28">
        <v>24220770</v>
      </c>
      <c r="Q107" s="29">
        <v>3.097</v>
      </c>
      <c r="R107" s="30">
        <f t="shared" si="14"/>
        <v>0.03623271713046956</v>
      </c>
      <c r="S107" s="31"/>
      <c r="AC107" s="22"/>
      <c r="AF107" s="22"/>
    </row>
    <row r="108" spans="1:32" ht="12.75">
      <c r="A108" t="s">
        <v>271</v>
      </c>
      <c r="B108" s="20" t="s">
        <v>253</v>
      </c>
      <c r="C108" s="21" t="s">
        <v>272</v>
      </c>
      <c r="D108" s="22">
        <v>1368176.6500000001</v>
      </c>
      <c r="E108" s="22">
        <f t="shared" si="15"/>
        <v>342044.16250000003</v>
      </c>
      <c r="F108" s="22">
        <v>0</v>
      </c>
      <c r="G108" s="22">
        <f t="shared" si="17"/>
        <v>342044.16250000003</v>
      </c>
      <c r="H108" s="22">
        <v>130000</v>
      </c>
      <c r="I108" s="23">
        <v>0</v>
      </c>
      <c r="J108" s="22">
        <f t="shared" si="10"/>
        <v>130000</v>
      </c>
      <c r="K108" s="24">
        <f t="shared" si="16"/>
        <v>0.25</v>
      </c>
      <c r="L108" s="25">
        <f t="shared" si="11"/>
        <v>0.09501697021360508</v>
      </c>
      <c r="M108" s="26">
        <f t="shared" si="12"/>
        <v>-212044.16250000003</v>
      </c>
      <c r="N108" s="22">
        <f t="shared" si="9"/>
        <v>129958.78332</v>
      </c>
      <c r="O108" s="27">
        <f t="shared" si="13"/>
        <v>-41.21667999999772</v>
      </c>
      <c r="P108" s="28">
        <v>125201140</v>
      </c>
      <c r="Q108" s="29">
        <v>1.038</v>
      </c>
      <c r="R108" s="30">
        <f t="shared" si="14"/>
        <v>0.09498684495163691</v>
      </c>
      <c r="S108" s="31"/>
      <c r="AC108" s="22"/>
      <c r="AF108" s="22"/>
    </row>
    <row r="109" spans="1:32" ht="12.75">
      <c r="A109" t="s">
        <v>273</v>
      </c>
      <c r="B109" s="20" t="s">
        <v>274</v>
      </c>
      <c r="C109" s="21" t="s">
        <v>275</v>
      </c>
      <c r="D109" s="22">
        <v>6414020.53</v>
      </c>
      <c r="E109" s="22">
        <f t="shared" si="15"/>
        <v>1603505.1325</v>
      </c>
      <c r="F109" s="22">
        <v>0</v>
      </c>
      <c r="G109" s="22">
        <f t="shared" si="17"/>
        <v>1603505.1325</v>
      </c>
      <c r="H109" s="22">
        <v>1194000</v>
      </c>
      <c r="I109" s="23">
        <v>0</v>
      </c>
      <c r="J109" s="22">
        <f t="shared" si="10"/>
        <v>1194000</v>
      </c>
      <c r="K109" s="24">
        <f t="shared" si="16"/>
        <v>0.25</v>
      </c>
      <c r="L109" s="25">
        <f t="shared" si="11"/>
        <v>0.18615468946745015</v>
      </c>
      <c r="M109" s="26">
        <f t="shared" si="12"/>
        <v>-409505.13250000007</v>
      </c>
      <c r="N109" s="22">
        <f t="shared" si="9"/>
        <v>1110853.38348</v>
      </c>
      <c r="O109" s="27">
        <f t="shared" si="13"/>
        <v>-83146.61651999992</v>
      </c>
      <c r="P109" s="28">
        <v>126911160</v>
      </c>
      <c r="Q109" s="29">
        <v>8.753</v>
      </c>
      <c r="R109" s="30">
        <f t="shared" si="14"/>
        <v>0.17319142935141182</v>
      </c>
      <c r="S109" s="37" t="s">
        <v>276</v>
      </c>
      <c r="AC109" s="22"/>
      <c r="AF109" s="22"/>
    </row>
    <row r="110" spans="1:32" ht="12.75">
      <c r="A110" t="s">
        <v>277</v>
      </c>
      <c r="B110" s="20" t="s">
        <v>274</v>
      </c>
      <c r="C110" s="21" t="s">
        <v>278</v>
      </c>
      <c r="D110" s="22">
        <v>5299574.19</v>
      </c>
      <c r="E110" s="22">
        <f t="shared" si="15"/>
        <v>1324893.5475</v>
      </c>
      <c r="F110" s="22">
        <v>0</v>
      </c>
      <c r="G110" s="22">
        <f t="shared" si="17"/>
        <v>1324893.5475</v>
      </c>
      <c r="H110" s="22">
        <v>400000</v>
      </c>
      <c r="I110" s="23">
        <v>0</v>
      </c>
      <c r="J110" s="22">
        <f t="shared" si="10"/>
        <v>400000</v>
      </c>
      <c r="K110" s="24">
        <f t="shared" si="16"/>
        <v>0.25</v>
      </c>
      <c r="L110" s="25">
        <f t="shared" si="11"/>
        <v>0.0754777621105442</v>
      </c>
      <c r="M110" s="26">
        <f t="shared" si="12"/>
        <v>-924893.5475000001</v>
      </c>
      <c r="N110" s="22">
        <f t="shared" si="9"/>
        <v>400084.40704</v>
      </c>
      <c r="O110" s="27">
        <f t="shared" si="13"/>
        <v>84.40704000002006</v>
      </c>
      <c r="P110" s="28">
        <v>112131280</v>
      </c>
      <c r="Q110" s="29">
        <v>3.568</v>
      </c>
      <c r="R110" s="30">
        <f t="shared" si="14"/>
        <v>0.07549368924675814</v>
      </c>
      <c r="S110" s="31"/>
      <c r="AC110" s="22"/>
      <c r="AF110" s="22"/>
    </row>
    <row r="111" spans="1:33" ht="12.75">
      <c r="A111" t="s">
        <v>279</v>
      </c>
      <c r="B111" s="20" t="s">
        <v>274</v>
      </c>
      <c r="C111" s="21" t="s">
        <v>280</v>
      </c>
      <c r="D111" s="22">
        <v>1248662.56</v>
      </c>
      <c r="E111" s="22">
        <f t="shared" si="15"/>
        <v>312165.64</v>
      </c>
      <c r="F111" s="22">
        <v>0</v>
      </c>
      <c r="G111" s="22">
        <f t="shared" si="17"/>
        <v>312165.64</v>
      </c>
      <c r="H111" s="22">
        <v>27380</v>
      </c>
      <c r="I111" s="23">
        <v>0</v>
      </c>
      <c r="J111" s="22">
        <f t="shared" si="10"/>
        <v>27380</v>
      </c>
      <c r="K111" s="24">
        <f t="shared" si="16"/>
        <v>0.25</v>
      </c>
      <c r="L111" s="25">
        <f t="shared" si="11"/>
        <v>0.021927461331106138</v>
      </c>
      <c r="M111" s="26">
        <f t="shared" si="12"/>
        <v>-284785.64</v>
      </c>
      <c r="N111" s="22">
        <f t="shared" si="9"/>
        <v>24328.383982</v>
      </c>
      <c r="O111" s="27">
        <f t="shared" si="13"/>
        <v>-3051.6160180000006</v>
      </c>
      <c r="P111" s="28">
        <v>20811278</v>
      </c>
      <c r="Q111" s="29">
        <v>1.169</v>
      </c>
      <c r="R111" s="30">
        <f t="shared" si="14"/>
        <v>0.019483553652797917</v>
      </c>
      <c r="S111" s="31"/>
      <c r="AC111" s="22"/>
      <c r="AF111" s="22"/>
      <c r="AG111" s="32"/>
    </row>
    <row r="112" spans="4:29" ht="12.75">
      <c r="D112" s="22"/>
      <c r="P112" s="45"/>
      <c r="S112" s="31"/>
      <c r="AC112" s="22"/>
    </row>
    <row r="113" spans="3:29" ht="12.75">
      <c r="C113" s="20" t="s">
        <v>281</v>
      </c>
      <c r="D113" s="22">
        <f aca="true" t="shared" si="18" ref="D113:J113">SUM(D3:D112)</f>
        <v>5301836929.74</v>
      </c>
      <c r="E113" s="22">
        <f t="shared" si="18"/>
        <v>1325481397.5275</v>
      </c>
      <c r="F113" s="22">
        <f t="shared" si="18"/>
        <v>135959908.81</v>
      </c>
      <c r="G113" s="22">
        <f t="shared" si="18"/>
        <v>1461441306.3374999</v>
      </c>
      <c r="H113" s="22">
        <f t="shared" si="18"/>
        <v>662356922.6090086</v>
      </c>
      <c r="I113" s="22">
        <f t="shared" si="18"/>
        <v>0</v>
      </c>
      <c r="J113" s="22">
        <f t="shared" si="18"/>
        <v>662356922.6090086</v>
      </c>
      <c r="N113" s="22">
        <f>SUM(N3:N112)</f>
        <v>649305852.8315763</v>
      </c>
      <c r="O113" s="22"/>
      <c r="P113" s="45"/>
      <c r="Q113" s="22"/>
      <c r="S113" s="31"/>
      <c r="AC113" s="22"/>
    </row>
    <row r="114" spans="16:19" ht="12.75">
      <c r="P114" s="45"/>
      <c r="S114" s="31"/>
    </row>
    <row r="115" spans="4:19" ht="12.75">
      <c r="D115" s="46"/>
      <c r="P115" s="45"/>
      <c r="S115" s="31"/>
    </row>
    <row r="116" spans="16:19" ht="12.75">
      <c r="P116" s="45"/>
      <c r="S116" s="31"/>
    </row>
    <row r="117" spans="3:19" ht="12.75">
      <c r="C117" s="20" t="s">
        <v>282</v>
      </c>
      <c r="P117" s="45"/>
      <c r="S117" s="31"/>
    </row>
    <row r="118" spans="3:180" ht="12.75">
      <c r="C118" s="20" t="s">
        <v>283</v>
      </c>
      <c r="E118"/>
      <c r="F118"/>
      <c r="G118"/>
      <c r="I118"/>
      <c r="J118"/>
      <c r="L118"/>
      <c r="M118" s="39"/>
      <c r="N118"/>
      <c r="O118"/>
      <c r="P118" s="45"/>
      <c r="S118" s="31"/>
      <c r="U118" s="22"/>
      <c r="V118" s="22"/>
      <c r="W118" s="22"/>
      <c r="X118" s="22"/>
      <c r="Y118" s="22"/>
      <c r="Z118" s="22"/>
      <c r="AA118" s="22"/>
      <c r="AB118"/>
      <c r="AC118" s="22"/>
      <c r="AD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</row>
    <row r="119" spans="3:28" ht="12.75">
      <c r="C119" s="20" t="s">
        <v>284</v>
      </c>
      <c r="E119"/>
      <c r="F119"/>
      <c r="G119"/>
      <c r="I119"/>
      <c r="J119"/>
      <c r="L119"/>
      <c r="M119" s="39"/>
      <c r="N119"/>
      <c r="O119"/>
      <c r="P119" s="45"/>
      <c r="S119" s="31"/>
      <c r="AB119"/>
    </row>
    <row r="120" spans="3:19" ht="12.75">
      <c r="C120" s="20" t="s">
        <v>285</v>
      </c>
      <c r="P120" s="45"/>
      <c r="S120" s="31"/>
    </row>
    <row r="121" spans="4:19" ht="12.75">
      <c r="D121" s="22"/>
      <c r="P121" s="45"/>
      <c r="S121" s="31"/>
    </row>
    <row r="122" spans="3:19" ht="12.75">
      <c r="C122" s="47" t="s">
        <v>286</v>
      </c>
      <c r="P122" s="45"/>
      <c r="S122" s="31"/>
    </row>
    <row r="123" ht="12.75">
      <c r="P123" s="45"/>
    </row>
    <row r="124" ht="12.75">
      <c r="P124" s="45"/>
    </row>
    <row r="125" ht="12.75">
      <c r="P125" s="45"/>
    </row>
    <row r="126" ht="12.75">
      <c r="P126" s="45"/>
    </row>
    <row r="127" ht="12.75">
      <c r="P127" s="45"/>
    </row>
    <row r="128" spans="3:16" ht="12.75">
      <c r="C128" s="48"/>
      <c r="D128" s="22"/>
      <c r="P128" s="45"/>
    </row>
    <row r="129" spans="7:16" ht="12.75">
      <c r="G129" s="49"/>
      <c r="P129" s="45"/>
    </row>
    <row r="130" ht="12.75">
      <c r="P130" s="45"/>
    </row>
    <row r="131" ht="12.75">
      <c r="P131" s="45"/>
    </row>
    <row r="132" ht="12.75">
      <c r="P132" s="45"/>
    </row>
    <row r="133" ht="12.75">
      <c r="P133" s="45"/>
    </row>
    <row r="134" ht="12.75">
      <c r="P134" s="45"/>
    </row>
    <row r="135" ht="12.75">
      <c r="P135" s="45"/>
    </row>
    <row r="136" ht="12.75">
      <c r="P136" s="45"/>
    </row>
    <row r="137" ht="12.75">
      <c r="P137" s="45"/>
    </row>
    <row r="138" ht="12.75">
      <c r="P138" s="45"/>
    </row>
    <row r="139" ht="12.75">
      <c r="P139" s="45"/>
    </row>
    <row r="140" ht="12.75">
      <c r="P140" s="45"/>
    </row>
    <row r="141" ht="12.75">
      <c r="P141" s="45"/>
    </row>
    <row r="142" ht="12.75">
      <c r="P142" s="45"/>
    </row>
    <row r="143" ht="12.75">
      <c r="P143" s="45"/>
    </row>
    <row r="144" ht="12.75">
      <c r="P144" s="45"/>
    </row>
    <row r="145" ht="12.75">
      <c r="P145" s="45"/>
    </row>
    <row r="146" ht="12.75">
      <c r="P146" s="45"/>
    </row>
    <row r="147" ht="12.75">
      <c r="P147" s="45"/>
    </row>
    <row r="148" ht="12.75">
      <c r="P148" s="45"/>
    </row>
    <row r="149" ht="12.75">
      <c r="P149" s="45"/>
    </row>
    <row r="150" ht="12.75">
      <c r="P150" s="45"/>
    </row>
    <row r="151" ht="12.75">
      <c r="P151" s="45"/>
    </row>
    <row r="152" ht="12.75">
      <c r="P152" s="45"/>
    </row>
    <row r="153" ht="12.75">
      <c r="P153" s="45"/>
    </row>
    <row r="154" ht="12.75">
      <c r="P154" s="45"/>
    </row>
    <row r="155" ht="12.75">
      <c r="P155" s="45"/>
    </row>
    <row r="156" ht="12.75">
      <c r="P156" s="45"/>
    </row>
    <row r="157" ht="12.75">
      <c r="P157" s="45"/>
    </row>
    <row r="158" ht="12.75">
      <c r="P158" s="45"/>
    </row>
    <row r="159" ht="12.75">
      <c r="P159" s="45"/>
    </row>
    <row r="160" ht="12.75">
      <c r="P160" s="45"/>
    </row>
    <row r="161" ht="12.75">
      <c r="P161" s="45"/>
    </row>
    <row r="162" ht="12.75">
      <c r="P162" s="45"/>
    </row>
    <row r="163" ht="12.75">
      <c r="P163" s="45"/>
    </row>
    <row r="164" ht="12.75">
      <c r="P164" s="45"/>
    </row>
    <row r="165" ht="12.75">
      <c r="P165" s="45"/>
    </row>
    <row r="166" ht="12.75">
      <c r="P166" s="45"/>
    </row>
    <row r="167" ht="12.75">
      <c r="P167" s="45"/>
    </row>
    <row r="168" ht="12.75">
      <c r="P168" s="45"/>
    </row>
    <row r="169" ht="12.75">
      <c r="P169" s="45"/>
    </row>
    <row r="170" ht="12.75">
      <c r="P170" s="45"/>
    </row>
    <row r="171" ht="12.75">
      <c r="P171" s="45"/>
    </row>
    <row r="172" ht="12.75">
      <c r="P172" s="45"/>
    </row>
    <row r="173" ht="12.75">
      <c r="P173" s="45"/>
    </row>
    <row r="174" ht="12.75">
      <c r="P174" s="45"/>
    </row>
    <row r="175" ht="12.75">
      <c r="P175" s="45"/>
    </row>
    <row r="176" ht="12.75">
      <c r="P176" s="45"/>
    </row>
    <row r="177" ht="12.75">
      <c r="P177" s="45"/>
    </row>
    <row r="178" ht="12.75">
      <c r="P178" s="45"/>
    </row>
    <row r="179" ht="12.75">
      <c r="P179" s="45"/>
    </row>
    <row r="180" ht="12.75">
      <c r="P180" s="45"/>
    </row>
    <row r="181" ht="12.75">
      <c r="P181" s="45"/>
    </row>
    <row r="182" ht="12.75">
      <c r="P182" s="45"/>
    </row>
    <row r="183" ht="12.75">
      <c r="P183" s="45"/>
    </row>
    <row r="184" ht="12.75">
      <c r="P184" s="45"/>
    </row>
    <row r="185" ht="12.75">
      <c r="P185" s="45"/>
    </row>
    <row r="186" ht="12.75">
      <c r="P186" s="45"/>
    </row>
    <row r="187" ht="12.75">
      <c r="P187" s="45"/>
    </row>
    <row r="188" ht="12.75">
      <c r="P188" s="45"/>
    </row>
    <row r="189" ht="12.75">
      <c r="P189" s="45"/>
    </row>
    <row r="190" ht="12.75">
      <c r="P190" s="45"/>
    </row>
    <row r="191" ht="12.75">
      <c r="P191" s="45"/>
    </row>
    <row r="192" ht="12.75">
      <c r="P192" s="45"/>
    </row>
    <row r="193" ht="12.75">
      <c r="P193" s="45"/>
    </row>
    <row r="194" ht="12.75">
      <c r="P194" s="45"/>
    </row>
    <row r="195" ht="12.75">
      <c r="P195" s="45"/>
    </row>
    <row r="196" ht="12.75">
      <c r="P196" s="45"/>
    </row>
    <row r="197" ht="12.75">
      <c r="P197" s="45"/>
    </row>
    <row r="198" ht="12.75">
      <c r="P198" s="45"/>
    </row>
    <row r="199" ht="12.75">
      <c r="P199" s="45"/>
    </row>
    <row r="200" ht="12.75">
      <c r="P200" s="45"/>
    </row>
    <row r="201" ht="12.75">
      <c r="P201" s="45"/>
    </row>
    <row r="202" ht="12.75">
      <c r="P202" s="45"/>
    </row>
    <row r="203" ht="12.75">
      <c r="P203" s="45"/>
    </row>
    <row r="204" ht="12.75">
      <c r="P204" s="45"/>
    </row>
    <row r="205" ht="12.75">
      <c r="P205" s="45"/>
    </row>
    <row r="206" ht="12.75">
      <c r="P206" s="45"/>
    </row>
    <row r="207" ht="12.75">
      <c r="P207" s="45"/>
    </row>
    <row r="208" ht="12.75">
      <c r="P208" s="45"/>
    </row>
    <row r="209" ht="12.75">
      <c r="P209" s="45"/>
    </row>
    <row r="210" ht="12.75">
      <c r="P210" s="45"/>
    </row>
    <row r="211" ht="12.75">
      <c r="P211" s="45"/>
    </row>
    <row r="212" ht="12.75">
      <c r="P212" s="45"/>
    </row>
    <row r="213" ht="12.75">
      <c r="P213" s="45"/>
    </row>
    <row r="214" ht="12.75">
      <c r="P214" s="45"/>
    </row>
    <row r="215" ht="12.75">
      <c r="P215" s="45"/>
    </row>
    <row r="216" ht="12.75">
      <c r="P216" s="45"/>
    </row>
    <row r="217" ht="12.75">
      <c r="P217" s="45"/>
    </row>
    <row r="218" ht="12.75">
      <c r="P218" s="45"/>
    </row>
    <row r="219" ht="12.75">
      <c r="P219" s="45"/>
    </row>
    <row r="220" ht="12.75">
      <c r="P220" s="45"/>
    </row>
    <row r="221" ht="12.75">
      <c r="P221" s="45"/>
    </row>
    <row r="222" ht="12.75">
      <c r="P222" s="45"/>
    </row>
    <row r="223" ht="12.75">
      <c r="P223" s="45"/>
    </row>
    <row r="224" ht="12.75">
      <c r="P224" s="45"/>
    </row>
    <row r="225" ht="12.75">
      <c r="P225" s="45"/>
    </row>
    <row r="226" ht="12.75">
      <c r="P226" s="45"/>
    </row>
    <row r="227" ht="12.75">
      <c r="P227" s="45"/>
    </row>
    <row r="228" ht="12.75">
      <c r="P228" s="45"/>
    </row>
  </sheetData>
  <sheetProtection/>
  <autoFilter ref="B1:FX228"/>
  <printOptions gridLines="1"/>
  <pageMargins left="0.5" right="0.5" top="1" bottom="1" header="0.5" footer="0.5"/>
  <pageSetup fitToHeight="0" fitToWidth="1" horizontalDpi="300" verticalDpi="300" orientation="landscape" scale="34" r:id="rId4"/>
  <headerFooter alignWithMargins="0">
    <oddHeader>&amp;CFY 2011-12
 Override Reconciliation</oddHeader>
    <oddFooter>&amp;LCDE, Public School Finance&amp;CPage &amp;P&amp;R&amp;D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Christel_M</cp:lastModifiedBy>
  <dcterms:created xsi:type="dcterms:W3CDTF">2012-02-08T16:49:04Z</dcterms:created>
  <dcterms:modified xsi:type="dcterms:W3CDTF">2012-02-08T16:50:18Z</dcterms:modified>
  <cp:category/>
  <cp:version/>
  <cp:contentType/>
  <cp:contentStatus/>
</cp:coreProperties>
</file>